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3/Q4/Announcement/"/>
    </mc:Choice>
  </mc:AlternateContent>
  <xr:revisionPtr revIDLastSave="34" documentId="8_{0645F6C1-1D60-4014-B85C-9E92A88A1873}" xr6:coauthVersionLast="47" xr6:coauthVersionMax="47" xr10:uidLastSave="{59643C88-BD4B-46FB-99D9-38A07C9C9D5E}"/>
  <bookViews>
    <workbookView xWindow="-105" yWindow="0" windowWidth="26010" windowHeight="20985" xr2:uid="{00000000-000D-0000-FFFF-FFFF00000000}"/>
  </bookViews>
  <sheets>
    <sheet name="Telenor Q4 23" sheetId="22" r:id="rId1"/>
    <sheet name="Telenor Q323" sheetId="21" r:id="rId2"/>
    <sheet name="Telenor Q223" sheetId="18" r:id="rId3"/>
    <sheet name="Telenor Q123" sheetId="20" r:id="rId4"/>
    <sheet name="Telenor Q422" sheetId="17" r:id="rId5"/>
    <sheet name="Telenor Q322" sheetId="16" r:id="rId6"/>
    <sheet name="Telenor Q222" sheetId="14" r:id="rId7"/>
    <sheet name="Telenor Q122" sheetId="13" r:id="rId8"/>
    <sheet name="Telenor Q421" sheetId="12" r:id="rId9"/>
    <sheet name="Telenor Q321" sheetId="11" r:id="rId10"/>
    <sheet name="Telenor Q221" sheetId="10" r:id="rId11"/>
    <sheet name="Telenor Q121 incl. Myanmar" sheetId="9" r:id="rId12"/>
    <sheet name="Telenor Q420 incl. Myanmar" sheetId="8" r:id="rId13"/>
    <sheet name=" Telenor Q320 incl. Myanmar" sheetId="7" r:id="rId14"/>
    <sheet name=" Telenor Q220 incl. Myanmar " sheetId="6" r:id="rId15"/>
    <sheet name="Telenor Q120 incl. Myanmar" sheetId="5" r:id="rId16"/>
    <sheet name="Telenor Q419 pre IFRS 16" sheetId="4" r:id="rId17"/>
    <sheet name="Telenor Q319 pre IFRS 16" sheetId="3" r:id="rId18"/>
    <sheet name=" Telenor Q219 pre IFRS 16" sheetId="2" r:id="rId19"/>
    <sheet name="Telenor Q119 pre IFRS 16" sheetId="1" r:id="rId20"/>
  </sheets>
  <definedNames>
    <definedName name="_xlnm.Print_Area" localSheetId="18">' Telenor Q219 pre IFRS 16'!$A$1:$L$27</definedName>
    <definedName name="_xlnm.Print_Area" localSheetId="14">' Telenor Q220 incl. Myanmar '!$A$1:$L$27</definedName>
    <definedName name="_xlnm.Print_Area" localSheetId="13">' Telenor Q320 incl. Myanmar'!$A$1:$L$27</definedName>
    <definedName name="_xlnm.Print_Area" localSheetId="19">'Telenor Q119 pre IFRS 16'!$A$1:$L$27</definedName>
    <definedName name="_xlnm.Print_Area" localSheetId="15">'Telenor Q120 incl. Myanmar'!$A$1:$L$27</definedName>
    <definedName name="_xlnm.Print_Area" localSheetId="11">'Telenor Q121 incl. Myanmar'!$A$1:$L$27</definedName>
    <definedName name="_xlnm.Print_Area" localSheetId="7">'Telenor Q122'!$A$1:$L$27</definedName>
    <definedName name="_xlnm.Print_Area" localSheetId="3">'Telenor Q123'!$A$1:$K$26</definedName>
    <definedName name="_xlnm.Print_Area" localSheetId="10">'Telenor Q221'!$A$1:$L$27</definedName>
    <definedName name="_xlnm.Print_Area" localSheetId="6">'Telenor Q222'!$A$1:$L$27</definedName>
    <definedName name="_xlnm.Print_Area" localSheetId="2">'Telenor Q223'!$A$1:$L$28</definedName>
    <definedName name="_xlnm.Print_Area" localSheetId="17">'Telenor Q319 pre IFRS 16'!$A$1:$L$27</definedName>
    <definedName name="_xlnm.Print_Area" localSheetId="9">'Telenor Q321'!$A$1:$L$27</definedName>
    <definedName name="_xlnm.Print_Area" localSheetId="5">'Telenor Q322'!$A$1:$L$27</definedName>
    <definedName name="_xlnm.Print_Area" localSheetId="0">'Telenor Q4 23'!$A$1:$L$20</definedName>
    <definedName name="_xlnm.Print_Area" localSheetId="16">'Telenor Q419 pre IFRS 16'!$A$1:$L$27</definedName>
    <definedName name="_xlnm.Print_Area" localSheetId="12">'Telenor Q420 incl. Myanmar'!$A$1:$L$27</definedName>
    <definedName name="_xlnm.Print_Area" localSheetId="8">'Telenor Q421'!$A$1:$L$27</definedName>
    <definedName name="_xlnm.Print_Area" localSheetId="4">'Telenor Q422'!$A$1:$L$26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2" l="1"/>
  <c r="E16" i="22"/>
  <c r="E17" i="22" s="1"/>
  <c r="F14" i="22"/>
  <c r="E14" i="22"/>
  <c r="F12" i="22"/>
  <c r="F15" i="22" s="1"/>
  <c r="F17" i="22" s="1"/>
  <c r="E12" i="22"/>
  <c r="F8" i="22"/>
  <c r="F13" i="22" s="1"/>
  <c r="E8" i="22"/>
  <c r="E13" i="22" s="1"/>
  <c r="F6" i="22"/>
  <c r="F5" i="22" s="1"/>
  <c r="E6" i="22"/>
  <c r="E5" i="22"/>
  <c r="F16" i="21"/>
  <c r="E16" i="21"/>
  <c r="F14" i="21"/>
  <c r="E14" i="21"/>
  <c r="F12" i="21"/>
  <c r="F9" i="21"/>
  <c r="F8" i="21"/>
  <c r="F13" i="21" s="1"/>
  <c r="E8" i="21"/>
  <c r="E13" i="21" s="1"/>
  <c r="E15" i="21" s="1"/>
  <c r="E17" i="21" s="1"/>
  <c r="F5" i="21"/>
  <c r="E5" i="21"/>
  <c r="E9" i="18"/>
  <c r="E15" i="18"/>
  <c r="E14" i="18"/>
  <c r="F18" i="18"/>
  <c r="F6" i="18"/>
  <c r="F5" i="18" s="1"/>
  <c r="F17" i="20"/>
  <c r="E17" i="20"/>
  <c r="F15" i="20"/>
  <c r="E15" i="20"/>
  <c r="F14" i="20"/>
  <c r="F16" i="20" s="1"/>
  <c r="E14" i="20"/>
  <c r="F10" i="20"/>
  <c r="E10" i="20"/>
  <c r="F6" i="20"/>
  <c r="E6" i="20"/>
  <c r="E12" i="18"/>
  <c r="E13" i="18"/>
  <c r="E16" i="18"/>
  <c r="E5" i="18"/>
  <c r="F14" i="18"/>
  <c r="F13" i="18"/>
  <c r="F9" i="18"/>
  <c r="F12" i="18" s="1"/>
  <c r="F15" i="18" s="1"/>
  <c r="F17" i="21" l="1"/>
  <c r="E18" i="18"/>
  <c r="F16" i="18"/>
  <c r="F18" i="20"/>
  <c r="E16" i="20"/>
  <c r="E18" i="20" s="1"/>
  <c r="E9" i="17"/>
  <c r="E6" i="17"/>
  <c r="E5" i="17" s="1"/>
  <c r="F9" i="17"/>
  <c r="F14" i="17"/>
  <c r="E14" i="17"/>
  <c r="F13" i="17"/>
  <c r="E13" i="17"/>
  <c r="F5" i="17"/>
  <c r="E12" i="16"/>
  <c r="F8" i="16"/>
  <c r="F13" i="16" s="1"/>
  <c r="E8" i="16"/>
  <c r="E13" i="16" s="1"/>
  <c r="F6" i="16"/>
  <c r="F16" i="16" s="1"/>
  <c r="E5" i="16"/>
  <c r="F14" i="16"/>
  <c r="F9" i="16"/>
  <c r="F12" i="16" s="1"/>
  <c r="E14" i="16"/>
  <c r="E9" i="16"/>
  <c r="E6" i="14"/>
  <c r="F16" i="14"/>
  <c r="F14" i="14"/>
  <c r="E14" i="14"/>
  <c r="F13" i="14"/>
  <c r="E13" i="14"/>
  <c r="F9" i="14"/>
  <c r="F12" i="14" s="1"/>
  <c r="F15" i="14" s="1"/>
  <c r="F17" i="14" s="1"/>
  <c r="E9" i="14"/>
  <c r="E12" i="14" s="1"/>
  <c r="E15" i="14" s="1"/>
  <c r="E5" i="14"/>
  <c r="F5" i="14"/>
  <c r="E15" i="13"/>
  <c r="E14" i="13"/>
  <c r="E9" i="13"/>
  <c r="E16" i="17" l="1"/>
  <c r="E15" i="17"/>
  <c r="F15" i="17"/>
  <c r="F16" i="17"/>
  <c r="F15" i="16"/>
  <c r="E15" i="16"/>
  <c r="F17" i="16"/>
  <c r="F5" i="16"/>
  <c r="E16" i="16"/>
  <c r="E16" i="14"/>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E17" i="17" l="1"/>
  <c r="F17" i="17"/>
  <c r="E17" i="16"/>
  <c r="F15" i="13"/>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67AD8FE-C6E4-4089-B841-139D5AB509C0}">
      <text>
        <r>
          <rPr>
            <sz val="9"/>
            <color indexed="81"/>
            <rFont val="Tahoma"/>
            <family val="2"/>
          </rPr>
          <t xml:space="preserve">Sweden (+39) 
Norway (-22, SWAP)
</t>
        </r>
      </text>
    </comment>
    <comment ref="F6" authorId="1" shapeId="0" xr:uid="{682D3569-182B-4071-837F-D7EECE14E124}">
      <text>
        <r>
          <rPr>
            <sz val="9"/>
            <color indexed="81"/>
            <rFont val="Arial"/>
            <family val="2"/>
          </rPr>
          <t xml:space="preserve">Bangladesh (-57m), Other Units (-80m)
Norway, (+52, SWAP - updated for consistency) 
</t>
        </r>
      </text>
    </comment>
    <comment ref="F8" authorId="1" shapeId="0" xr:uid="{501A0E2C-9683-4034-8EC4-BBBF7BBA93B9}">
      <text>
        <r>
          <rPr>
            <sz val="9"/>
            <color indexed="81"/>
            <rFont val="Arial"/>
            <family val="2"/>
          </rPr>
          <t>Norway (-92m),  Bangladesh (-88m), Other units (-108m)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E1CBB06-9232-46A3-89B2-6CB3E416B0B1}">
      <text>
        <r>
          <rPr>
            <sz val="11"/>
            <color theme="1"/>
            <rFont val="Calibri"/>
            <family val="2"/>
            <scheme val="minor"/>
          </rPr>
          <t>Bangladesh (opex, -33)</t>
        </r>
      </text>
    </comment>
    <comment ref="F6" authorId="1" shapeId="0" xr:uid="{8B60C4D2-7E8F-4248-81FB-AFAFEAC6F7E4}">
      <text>
        <r>
          <rPr>
            <sz val="9"/>
            <color indexed="81"/>
            <rFont val="Arial"/>
            <family val="2"/>
          </rPr>
          <t>Pakistan (+611)</t>
        </r>
      </text>
    </comment>
    <comment ref="E8" authorId="0" shapeId="0" xr:uid="{E9B2B375-90DA-4447-B3D6-82A4F51B665E}">
      <text>
        <r>
          <rPr>
            <sz val="9"/>
            <color indexed="81"/>
            <rFont val="Tahoma"/>
            <charset val="1"/>
          </rPr>
          <t>Norway (-106)</t>
        </r>
      </text>
    </comment>
    <comment ref="F8" authorId="1" shapeId="0" xr:uid="{14701101-DF78-40B9-A084-B6836DD03207}">
      <text>
        <r>
          <rPr>
            <sz val="11"/>
            <color theme="1"/>
            <rFont val="Calibri"/>
            <family val="2"/>
            <scheme val="minor"/>
          </rPr>
          <t>Norway (-96m), Bangladesh (-31m)</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Hysing Kristin Dreyer</author>
    <author>Marianne Moe</author>
  </authors>
  <commentList>
    <comment ref="E6" authorId="0" shapeId="0" xr:uid="{EC74DF27-7A65-4BD6-8999-DD55BB1D14DE}">
      <text>
        <r>
          <rPr>
            <sz val="9"/>
            <color indexed="81"/>
            <rFont val="Tahoma"/>
            <family val="2"/>
          </rPr>
          <t>Bangladesh (-41)</t>
        </r>
      </text>
    </comment>
    <comment ref="F6" authorId="1" shapeId="0" xr:uid="{0D8AA80B-CDE5-4C44-A9EA-0D5C07E1458E}">
      <text>
        <r>
          <rPr>
            <sz val="9"/>
            <color indexed="81"/>
            <rFont val="Arial"/>
            <family val="2"/>
          </rPr>
          <t xml:space="preserve">Other Units (+165m) Norway (+145m), </t>
        </r>
      </text>
    </comment>
    <comment ref="E8" authorId="0" shapeId="0" xr:uid="{65A5E967-1C96-4728-AB71-06A15B199997}">
      <text>
        <r>
          <rPr>
            <sz val="9"/>
            <color indexed="81"/>
            <rFont val="Tahoma"/>
            <family val="2"/>
          </rPr>
          <t>Business disposal (-72m) Norway (-75)</t>
        </r>
      </text>
    </comment>
    <comment ref="F8" authorId="1" shapeId="0" xr:uid="{F61AC115-4A8F-4725-A059-57CA042C051B}">
      <text>
        <r>
          <rPr>
            <sz val="9"/>
            <color indexed="81"/>
            <rFont val="Arial"/>
            <family val="2"/>
          </rPr>
          <t xml:space="preserve">Norway (-211m) </t>
        </r>
      </text>
    </comment>
    <comment ref="E17" authorId="0" shapeId="0" xr:uid="{A1DB0FDD-33A6-4FCE-BAA5-725364B5F7AF}">
      <text>
        <r>
          <rPr>
            <sz val="9"/>
            <color indexed="81"/>
            <rFont val="Tahoma"/>
            <family val="2"/>
          </rPr>
          <t>Bangladesh (-34)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7" authorId="0" shapeId="0" xr:uid="{368DA72B-4D28-4D78-817A-AA9ADA52062F}">
      <text>
        <r>
          <rPr>
            <sz val="9"/>
            <color indexed="81"/>
            <rFont val="Arial"/>
            <family val="2"/>
          </rPr>
          <t>Denmark (-66m)</t>
        </r>
      </text>
    </comment>
    <comment ref="F7" authorId="0" shapeId="0" xr:uid="{AEFE135D-2698-40CE-B243-CA572981FE10}">
      <text>
        <r>
          <rPr>
            <sz val="9"/>
            <color indexed="81"/>
            <rFont val="Arial"/>
            <family val="2"/>
          </rPr>
          <t>Bangladesh (23m)</t>
        </r>
      </text>
    </comment>
    <comment ref="E9" authorId="0" shapeId="0" xr:uid="{A2AA6F41-F205-4A92-988B-D59CA7646AC7}">
      <text>
        <r>
          <rPr>
            <sz val="9"/>
            <color indexed="81"/>
            <rFont val="Arial"/>
            <family val="2"/>
          </rPr>
          <t>Norway (-153m)</t>
        </r>
      </text>
    </comment>
    <comment ref="F9" authorId="0" shapeId="0" xr:uid="{3F237036-60C6-41A0-AAF1-2F33BF82E0DA}">
      <text>
        <r>
          <rPr>
            <sz val="9"/>
            <color indexed="81"/>
            <rFont val="Arial"/>
            <family val="2"/>
          </rPr>
          <t>Sweden (1715m),  Bangladesh (-111m)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sharedStrings.xml><?xml version="1.0" encoding="utf-8"?>
<sst xmlns="http://schemas.openxmlformats.org/spreadsheetml/2006/main" count="600" uniqueCount="154">
  <si>
    <t xml:space="preserve">Telenor Q323 reconciliation </t>
  </si>
  <si>
    <t>(NOK million)</t>
  </si>
  <si>
    <t>Q323</t>
  </si>
  <si>
    <t>Q322</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</si>
  <si>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</si>
  <si>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</si>
  <si>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</si>
  <si>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</si>
  <si>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</si>
  <si>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</si>
  <si>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</si>
  <si>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</si>
  <si>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</si>
  <si>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</si>
  <si>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</si>
  <si>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</si>
  <si>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</si>
  <si>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</si>
  <si>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Nordics 2023</t>
  </si>
  <si>
    <t>Organic service revenues</t>
  </si>
  <si>
    <t>EBITDA*</t>
  </si>
  <si>
    <t>Capex*/ sales</t>
  </si>
  <si>
    <t>Around 17%</t>
  </si>
  <si>
    <t xml:space="preserve">   *)  EBITDA before other items and capex excl licence fees</t>
  </si>
  <si>
    <t xml:space="preserve">Telenor Q223 reconciliation </t>
  </si>
  <si>
    <t>Q2/23</t>
  </si>
  <si>
    <t>Q2/22</t>
  </si>
  <si>
    <t xml:space="preserve">   Special items (leading to 'EBITDA Clean')</t>
  </si>
  <si>
    <t xml:space="preserve">   Special items on D&amp;A</t>
  </si>
  <si>
    <t>Low-to-mid single-digit growth</t>
  </si>
  <si>
    <t xml:space="preserve"> </t>
  </si>
  <si>
    <t xml:space="preserve">Telenor Q123 reconciliation </t>
  </si>
  <si>
    <t>Q123</t>
  </si>
  <si>
    <t>Q122</t>
  </si>
  <si>
    <t>Low to mid single digit growth</t>
  </si>
  <si>
    <t xml:space="preserve">Telenor Q422 reconciliation </t>
  </si>
  <si>
    <t>Q422</t>
  </si>
  <si>
    <t>Q421</t>
  </si>
  <si>
    <t xml:space="preserve">Telenor Q322 reconciliation </t>
  </si>
  <si>
    <t>Q321</t>
  </si>
  <si>
    <t>Outlook for 2022</t>
  </si>
  <si>
    <t>Organic service revenues*</t>
  </si>
  <si>
    <t>Low single digit growth</t>
  </si>
  <si>
    <t>EBITDA**</t>
  </si>
  <si>
    <t>Around 2021 level</t>
  </si>
  <si>
    <t>Capex**/ sales</t>
  </si>
  <si>
    <t>16-17%</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</si>
  <si>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</si>
  <si>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   **)  EBITDA before other items and capex excl. licence fees</t>
  </si>
  <si>
    <t xml:space="preserve">Telenor Q222 reconciliation </t>
  </si>
  <si>
    <t>Q222</t>
  </si>
  <si>
    <t>Q221</t>
  </si>
  <si>
    <t xml:space="preserve">   **)  EBITDA before other items and capex excl licence fees</t>
  </si>
  <si>
    <t xml:space="preserve">Telenor Q122 reconciliation </t>
  </si>
  <si>
    <t>Q121</t>
  </si>
  <si>
    <t>Around 2021 level or slightly higher</t>
  </si>
  <si>
    <t xml:space="preserve">Telenor Q421 reconciliation </t>
  </si>
  <si>
    <t>Q420</t>
  </si>
  <si>
    <t xml:space="preserve">Telenor Q321 reconciliation </t>
  </si>
  <si>
    <t>Q320</t>
  </si>
  <si>
    <t>Outlook for 2021</t>
  </si>
  <si>
    <t xml:space="preserve">           Subs. &amp; traffic revenues</t>
  </si>
  <si>
    <t>0-1%</t>
  </si>
  <si>
    <t xml:space="preserve">           EBITDA* </t>
  </si>
  <si>
    <t>0-2%</t>
  </si>
  <si>
    <t xml:space="preserve">           Capex*/ sales</t>
  </si>
  <si>
    <t>15-16%</t>
  </si>
  <si>
    <t xml:space="preserve">Telenor Q221 reconciliation </t>
  </si>
  <si>
    <t>Q220</t>
  </si>
  <si>
    <t xml:space="preserve">Telenor Q121 reconciliation </t>
  </si>
  <si>
    <t>Q120</t>
  </si>
  <si>
    <t>Outlook for 2021 excluding Myanmar</t>
  </si>
  <si>
    <t>Around 2020 level</t>
  </si>
  <si>
    <t xml:space="preserve">Telenor Q420 reconciliation </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</si>
  <si>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</si>
  <si>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</si>
  <si>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</si>
  <si>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</si>
  <si>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</si>
  <si>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</si>
  <si>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</si>
  <si>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</si>
  <si>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</si>
  <si>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</si>
  <si>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</si>
  <si>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</si>
  <si>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</si>
  <si>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</si>
  <si>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</si>
  <si>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</si>
  <si>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</si>
  <si>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</si>
  <si>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</si>
  <si>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</si>
  <si>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</si>
  <si>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</si>
  <si>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</si>
  <si>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</si>
  <si>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</si>
  <si>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</si>
  <si>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</si>
  <si>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</si>
  <si>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</si>
  <si>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</si>
  <si>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</si>
  <si>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</si>
  <si>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</si>
  <si>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</si>
  <si>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</si>
  <si>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</si>
  <si>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</si>
  <si>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</si>
  <si>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</si>
  <si>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</si>
  <si>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</si>
  <si>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</si>
  <si>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</si>
  <si>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</si>
  <si>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</si>
  <si>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</si>
  <si>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</si>
  <si>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</si>
  <si>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</si>
  <si>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</si>
  <si>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</si>
  <si>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</si>
  <si>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</si>
  <si>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</si>
  <si>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</si>
  <si>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</si>
  <si>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</si>
  <si>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</si>
  <si>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</si>
  <si>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</si>
  <si>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</si>
  <si>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</si>
  <si>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</si>
  <si>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Above 3% (previously: Low-to-mid single-digit growth)</t>
  </si>
  <si>
    <t>3%-4% (previously: Low-to-mid single-digit growth)</t>
  </si>
  <si>
    <t xml:space="preserve">Telenor Q423 reconciliation </t>
  </si>
  <si>
    <t>Q4 23</t>
  </si>
  <si>
    <t>Underlying one-offs (formerly referred to as special items)</t>
  </si>
  <si>
    <t>Outlook for 2024</t>
  </si>
  <si>
    <t>Nordic organic service revenue</t>
  </si>
  <si>
    <t>Low single-digit</t>
  </si>
  <si>
    <t>Nordic EBITDA* growth</t>
  </si>
  <si>
    <t>Mid single-digit</t>
  </si>
  <si>
    <t>Nordic capex/sales *</t>
  </si>
  <si>
    <t>Group organic EBITDA growth</t>
  </si>
  <si>
    <t>Group FCF before M&amp;A</t>
  </si>
  <si>
    <t>NOK 9-10 bn</t>
  </si>
  <si>
    <t xml:space="preserve">    Note: Satellite deconsolidated from January 2024. </t>
  </si>
  <si>
    <t xml:space="preserve">    1) 2023 actuals included Satellite, NOK 2.4 bn tax refund in Norway and -1.7bn special items relating to prior years’ activites in Bangladesh. </t>
  </si>
  <si>
    <t xml:space="preserve">    2) 2024 Outlook is based on year-end 2023 currencies, includes Pakistan. New spectrum and potential items relating to prior years’ activities (e.g. claims, late payments in Bangladesh, tax refunds) not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</si>
</sst>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
  </numFmts>
  <fonts count="27"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
      <b/>
      <sz val="11"/>
      <color theme="1"/>
      <name val="Calibri"/>
      <family val="2"/>
      <scheme val="minor"/>
    </font>
    <font>
      <b/>
      <u/>
      <sz val="10"/>
      <name val="Arial"/>
      <family val="2"/>
    </font>
    <font>
      <sz val="9"/>
      <color indexed="81"/>
      <name val="Tahoma"/>
      <charset val="1"/>
    </font>
    <font>
      <sz val="11"/>
      <color theme="1"/>
      <name val="Calibri"/>
      <family val="2"/>
    </font>
    <font>
      <sz val="10"/>
      <color rgb="FF000000"/>
      <name val="Arial"/>
      <family val="2"/>
    </font>
    <font>
      <b/>
      <sz val="11"/>
      <color theme="1"/>
      <name val="Calibri"/>
      <family val="2"/>
    </font>
    <font>
      <sz val="11"/>
      <color theme="1"/>
      <name val="Calibri"/>
      <family val="2"/>
      <scheme val="minor"/>
    </font>
    <font>
      <sz val="8"/>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18">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4" fontId="0" fillId="0" borderId="0" xfId="1" applyNumberFormat="1" applyFont="1"/>
    <xf numFmtId="3" fontId="1" fillId="0" borderId="0" xfId="2" applyNumberFormat="1"/>
    <xf numFmtId="164"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5"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5"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5"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5" fontId="10" fillId="0" borderId="4" xfId="2" applyNumberFormat="1" applyFont="1" applyBorder="1" applyAlignment="1">
      <alignment horizontal="left"/>
    </xf>
    <xf numFmtId="165" fontId="11" fillId="0" borderId="0" xfId="2" applyNumberFormat="1" applyFont="1"/>
    <xf numFmtId="165"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5" fontId="1" fillId="0" borderId="0" xfId="2" applyNumberFormat="1" applyAlignment="1">
      <alignment horizontal="left"/>
    </xf>
    <xf numFmtId="164" fontId="1" fillId="0" borderId="0" xfId="2" applyNumberFormat="1"/>
    <xf numFmtId="0" fontId="1" fillId="0" borderId="0" xfId="2" applyAlignment="1">
      <alignment horizontal="right"/>
    </xf>
    <xf numFmtId="164"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5" fontId="10" fillId="0" borderId="0" xfId="2" applyNumberFormat="1" applyFont="1" applyAlignment="1">
      <alignment horizontal="right"/>
    </xf>
    <xf numFmtId="165"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4" fontId="15" fillId="0" borderId="0" xfId="1" applyNumberFormat="1" applyFont="1"/>
    <xf numFmtId="3" fontId="15" fillId="0" borderId="0" xfId="1" applyNumberFormat="1" applyFont="1"/>
    <xf numFmtId="164" fontId="15" fillId="0" borderId="0" xfId="1" applyNumberFormat="1" applyFont="1" applyFill="1"/>
    <xf numFmtId="0" fontId="1" fillId="0" borderId="3"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3" fillId="0" borderId="5" xfId="2" applyFont="1" applyBorder="1"/>
    <xf numFmtId="0" fontId="20" fillId="0" borderId="5" xfId="2" applyFont="1" applyBorder="1" applyAlignment="1">
      <alignment horizontal="left"/>
    </xf>
    <xf numFmtId="10" fontId="1" fillId="0" borderId="5" xfId="2" applyNumberFormat="1" applyBorder="1"/>
    <xf numFmtId="164" fontId="19" fillId="0" borderId="0" xfId="1" applyNumberFormat="1" applyFont="1"/>
    <xf numFmtId="3" fontId="19" fillId="0" borderId="0" xfId="1" applyNumberFormat="1" applyFont="1"/>
    <xf numFmtId="0" fontId="2" fillId="2" borderId="0" xfId="2" applyFont="1" applyFill="1"/>
    <xf numFmtId="0" fontId="1" fillId="2" borderId="0" xfId="2" applyFill="1"/>
    <xf numFmtId="0" fontId="0" fillId="2" borderId="0" xfId="0" applyFill="1"/>
    <xf numFmtId="0" fontId="3" fillId="2" borderId="0" xfId="2" applyFont="1" applyFill="1" applyAlignment="1">
      <alignment horizontal="right"/>
    </xf>
    <xf numFmtId="0" fontId="3" fillId="2" borderId="0" xfId="2" applyFont="1" applyFill="1"/>
    <xf numFmtId="164" fontId="22" fillId="2" borderId="0" xfId="1" applyNumberFormat="1" applyFont="1" applyFill="1" applyBorder="1"/>
    <xf numFmtId="3" fontId="1" fillId="2" borderId="0" xfId="2" applyNumberFormat="1" applyFill="1"/>
    <xf numFmtId="164" fontId="1" fillId="2" borderId="0" xfId="2" applyNumberFormat="1" applyFill="1"/>
    <xf numFmtId="0" fontId="1" fillId="2" borderId="0" xfId="2" applyFill="1" applyAlignment="1">
      <alignment horizontal="left" vertical="top" wrapText="1"/>
    </xf>
    <xf numFmtId="0" fontId="6" fillId="2" borderId="0" xfId="2" applyFont="1" applyFill="1" applyAlignment="1">
      <alignment horizontal="left" vertical="top" wrapText="1"/>
    </xf>
    <xf numFmtId="0" fontId="1" fillId="2" borderId="2" xfId="2" applyFill="1" applyBorder="1"/>
    <xf numFmtId="0" fontId="1" fillId="2" borderId="3" xfId="2" applyFill="1" applyBorder="1"/>
    <xf numFmtId="0" fontId="22" fillId="2" borderId="0" xfId="0" applyFont="1" applyFill="1"/>
    <xf numFmtId="0" fontId="20" fillId="2" borderId="5" xfId="2" applyFont="1" applyFill="1" applyBorder="1" applyAlignment="1">
      <alignment horizontal="left"/>
    </xf>
    <xf numFmtId="0" fontId="1" fillId="2" borderId="4" xfId="2" applyFill="1" applyBorder="1" applyAlignment="1">
      <alignment horizontal="left" indent="4"/>
    </xf>
    <xf numFmtId="10" fontId="1" fillId="2" borderId="5" xfId="2" applyNumberFormat="1" applyFill="1" applyBorder="1"/>
    <xf numFmtId="0" fontId="1" fillId="2" borderId="5" xfId="2" applyFill="1" applyBorder="1"/>
    <xf numFmtId="0" fontId="16" fillId="2" borderId="6" xfId="2" applyFont="1" applyFill="1" applyBorder="1"/>
    <xf numFmtId="0" fontId="17" fillId="2" borderId="7" xfId="2" applyFont="1" applyFill="1" applyBorder="1"/>
    <xf numFmtId="0" fontId="17" fillId="2" borderId="8" xfId="2" applyFont="1" applyFill="1" applyBorder="1"/>
    <xf numFmtId="0" fontId="4" fillId="2" borderId="0" xfId="2" applyFont="1" applyFill="1"/>
    <xf numFmtId="164" fontId="23" fillId="2" borderId="0" xfId="1" applyNumberFormat="1" applyFont="1" applyFill="1" applyBorder="1" applyAlignment="1">
      <alignment horizontal="right"/>
    </xf>
    <xf numFmtId="0" fontId="1" fillId="2" borderId="0" xfId="2" applyFill="1" applyAlignment="1">
      <alignment horizontal="right"/>
    </xf>
    <xf numFmtId="164" fontId="24" fillId="2" borderId="0" xfId="1" applyNumberFormat="1" applyFont="1" applyFill="1" applyBorder="1"/>
    <xf numFmtId="3" fontId="24" fillId="2" borderId="0" xfId="1" applyNumberFormat="1" applyFont="1" applyFill="1" applyBorder="1"/>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0" xfId="2" applyFont="1" applyFill="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center" vertical="center"/>
    </xf>
    <xf numFmtId="0" fontId="16" fillId="0" borderId="4" xfId="2" applyFont="1" applyBorder="1" applyAlignment="1">
      <alignment horizontal="left" wrapText="1"/>
    </xf>
    <xf numFmtId="0" fontId="16" fillId="0" borderId="0" xfId="2" applyFont="1" applyAlignment="1">
      <alignment horizontal="left" wrapText="1"/>
    </xf>
    <xf numFmtId="0" fontId="16" fillId="0" borderId="5" xfId="2" applyFont="1" applyBorder="1" applyAlignment="1">
      <alignment horizontal="left" wrapText="1"/>
    </xf>
    <xf numFmtId="0" fontId="1" fillId="0" borderId="0" xfId="2" applyAlignment="1">
      <alignment horizontal="left" indent="1"/>
    </xf>
    <xf numFmtId="164" fontId="3" fillId="0" borderId="0" xfId="2" applyNumberFormat="1" applyFont="1"/>
    <xf numFmtId="164" fontId="1" fillId="0" borderId="0" xfId="1" applyNumberFormat="1"/>
    <xf numFmtId="164" fontId="25" fillId="0" borderId="0" xfId="1" applyNumberFormat="1" applyFont="1"/>
    <xf numFmtId="0" fontId="20" fillId="2" borderId="0" xfId="2" applyFont="1" applyFill="1" applyAlignment="1">
      <alignment horizontal="left"/>
    </xf>
    <xf numFmtId="10" fontId="1" fillId="2" borderId="0" xfId="2" applyNumberFormat="1" applyFill="1"/>
    <xf numFmtId="0" fontId="26" fillId="2" borderId="4" xfId="2" applyFont="1" applyFill="1" applyBorder="1" applyAlignment="1">
      <alignment horizontal="left"/>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644D-93A2-4731-B37C-B4205E8D5D88}">
  <sheetPr>
    <tabColor theme="0" tint="-0.14999847407452621"/>
  </sheetPr>
  <dimension ref="A2:Q37"/>
  <sheetViews>
    <sheetView showGridLines="0" tabSelected="1" zoomScale="110" zoomScaleNormal="110" workbookViewId="0">
      <selection activeCell="B2" sqref="B2"/>
    </sheetView>
  </sheetViews>
  <sheetFormatPr defaultColWidth="9.140625" defaultRowHeight="12.75" x14ac:dyDescent="0.2"/>
  <cols>
    <col min="1" max="1" width="3.42578125" style="2" customWidth="1"/>
    <col min="2" max="2" width="31.42578125" style="2" customWidth="1"/>
    <col min="3" max="3" width="9.140625" style="2"/>
    <col min="4" max="4" width="11.5703125" style="2" customWidth="1"/>
    <col min="5" max="5" width="9.85546875" style="2" customWidth="1"/>
    <col min="6" max="6" width="33" style="2" customWidth="1"/>
    <col min="7" max="7" width="59"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139</v>
      </c>
    </row>
    <row r="3" spans="2:13" x14ac:dyDescent="0.2">
      <c r="B3" s="2" t="s">
        <v>1</v>
      </c>
      <c r="E3" s="5" t="s">
        <v>140</v>
      </c>
      <c r="F3" s="3" t="s">
        <v>36</v>
      </c>
      <c r="H3" s="3"/>
    </row>
    <row r="4" spans="2:13" x14ac:dyDescent="0.2">
      <c r="M4" s="4"/>
    </row>
    <row r="5" spans="2:13" ht="15" x14ac:dyDescent="0.25">
      <c r="B5" s="5" t="s">
        <v>4</v>
      </c>
      <c r="E5" s="46">
        <f>E7-E6</f>
        <v>8450</v>
      </c>
      <c r="F5" s="6">
        <f>F7-F6</f>
        <v>8125</v>
      </c>
      <c r="H5" s="7"/>
      <c r="M5" s="4"/>
    </row>
    <row r="6" spans="2:13" ht="15" x14ac:dyDescent="0.25">
      <c r="B6" s="111" t="s">
        <v>141</v>
      </c>
      <c r="E6" s="2">
        <f>39-22</f>
        <v>17</v>
      </c>
      <c r="F6" s="6">
        <f>-57-80+52</f>
        <v>-85</v>
      </c>
      <c r="H6" s="7"/>
      <c r="M6" s="4"/>
    </row>
    <row r="7" spans="2:13" ht="15" x14ac:dyDescent="0.25">
      <c r="B7" s="5" t="s">
        <v>6</v>
      </c>
      <c r="E7" s="112">
        <v>8467</v>
      </c>
      <c r="F7" s="74">
        <v>8040</v>
      </c>
      <c r="H7" s="7"/>
    </row>
    <row r="8" spans="2:13" ht="15" x14ac:dyDescent="0.25">
      <c r="B8" s="2" t="s">
        <v>7</v>
      </c>
      <c r="E8" s="2">
        <f>10-489</f>
        <v>-479</v>
      </c>
      <c r="F8" s="6">
        <f>19-347</f>
        <v>-328</v>
      </c>
      <c r="H8" s="7"/>
    </row>
    <row r="9" spans="2:13" ht="15" x14ac:dyDescent="0.25">
      <c r="B9" s="5" t="s">
        <v>8</v>
      </c>
      <c r="E9" s="113">
        <v>7987</v>
      </c>
      <c r="F9" s="114">
        <v>7711</v>
      </c>
      <c r="H9" s="7"/>
    </row>
    <row r="10" spans="2:13" ht="15" x14ac:dyDescent="0.25">
      <c r="B10" s="2" t="s">
        <v>9</v>
      </c>
      <c r="E10" s="2">
        <v>-4194</v>
      </c>
      <c r="F10" s="6">
        <v>-4362</v>
      </c>
      <c r="H10" s="7"/>
      <c r="M10" s="4"/>
    </row>
    <row r="11" spans="2:13" ht="15" x14ac:dyDescent="0.25">
      <c r="B11" s="2" t="s">
        <v>10</v>
      </c>
      <c r="E11" s="2">
        <v>-25</v>
      </c>
      <c r="F11" s="8">
        <v>-22</v>
      </c>
      <c r="H11" s="7"/>
      <c r="M11" s="4"/>
    </row>
    <row r="12" spans="2:13" ht="15" x14ac:dyDescent="0.25">
      <c r="B12" s="5" t="s">
        <v>11</v>
      </c>
      <c r="E12" s="46">
        <f>SUM(E9:E11)</f>
        <v>3768</v>
      </c>
      <c r="F12" s="6">
        <f>SUM(F9:F11)</f>
        <v>3327</v>
      </c>
      <c r="H12" s="7"/>
    </row>
    <row r="13" spans="2:13" ht="15" x14ac:dyDescent="0.25">
      <c r="B13" s="2" t="s">
        <v>12</v>
      </c>
      <c r="E13" s="2">
        <f>E8</f>
        <v>-479</v>
      </c>
      <c r="F13" s="6">
        <f>F8</f>
        <v>-328</v>
      </c>
      <c r="H13" s="7"/>
    </row>
    <row r="14" spans="2:13" ht="15" x14ac:dyDescent="0.25">
      <c r="B14" s="5" t="s">
        <v>13</v>
      </c>
      <c r="E14" s="2">
        <f>E11</f>
        <v>-25</v>
      </c>
      <c r="F14" s="6">
        <f>F11</f>
        <v>-22</v>
      </c>
      <c r="H14" s="7"/>
      <c r="M14" s="4"/>
    </row>
    <row r="15" spans="2:13" ht="15" x14ac:dyDescent="0.25">
      <c r="B15" s="5" t="s">
        <v>14</v>
      </c>
      <c r="E15" s="112">
        <v>4273</v>
      </c>
      <c r="F15" s="73">
        <f>F12-F13-F14</f>
        <v>3677</v>
      </c>
      <c r="H15" s="7"/>
    </row>
    <row r="16" spans="2:13" ht="15" x14ac:dyDescent="0.25">
      <c r="B16" s="2" t="s">
        <v>15</v>
      </c>
      <c r="E16" s="2">
        <f>E6</f>
        <v>17</v>
      </c>
      <c r="F16" s="6">
        <f>+F6</f>
        <v>-85</v>
      </c>
      <c r="H16" s="7"/>
    </row>
    <row r="17" spans="1:17" ht="15" x14ac:dyDescent="0.25">
      <c r="B17" s="5" t="s">
        <v>16</v>
      </c>
      <c r="E17" s="46">
        <f>E15-E16</f>
        <v>4256</v>
      </c>
      <c r="F17" s="6">
        <f>F15-F16</f>
        <v>3762</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5.75" thickBot="1" x14ac:dyDescent="0.3">
      <c r="A21" s="77"/>
      <c r="B21" s="84"/>
      <c r="C21" s="84"/>
      <c r="D21" s="84"/>
      <c r="E21" s="84"/>
      <c r="F21" s="84"/>
      <c r="G21" s="84"/>
    </row>
    <row r="22" spans="1:17" ht="15" x14ac:dyDescent="0.25">
      <c r="A22" s="77"/>
      <c r="B22" s="100" t="s">
        <v>142</v>
      </c>
      <c r="C22" s="101"/>
      <c r="D22" s="85"/>
      <c r="E22" s="85"/>
      <c r="F22" s="85"/>
      <c r="G22" s="86"/>
    </row>
    <row r="23" spans="1:17" ht="15" x14ac:dyDescent="0.25">
      <c r="A23" s="77"/>
      <c r="B23" s="102"/>
      <c r="C23" s="103"/>
      <c r="D23" s="87"/>
      <c r="E23" s="87"/>
      <c r="F23" s="115">
        <v>2024</v>
      </c>
      <c r="G23" s="88"/>
    </row>
    <row r="24" spans="1:17" ht="15" x14ac:dyDescent="0.25">
      <c r="A24" s="77"/>
      <c r="B24" s="89" t="s">
        <v>143</v>
      </c>
      <c r="C24" s="87"/>
      <c r="D24" s="87"/>
      <c r="E24" s="87"/>
      <c r="F24" s="116" t="s">
        <v>144</v>
      </c>
      <c r="G24" s="90"/>
    </row>
    <row r="25" spans="1:17" ht="15" x14ac:dyDescent="0.25">
      <c r="A25" s="77"/>
      <c r="B25" s="89" t="s">
        <v>145</v>
      </c>
      <c r="C25" s="87"/>
      <c r="D25" s="87"/>
      <c r="E25" s="87"/>
      <c r="F25" s="116" t="s">
        <v>146</v>
      </c>
      <c r="G25" s="90"/>
    </row>
    <row r="26" spans="1:17" ht="15" x14ac:dyDescent="0.25">
      <c r="A26" s="77"/>
      <c r="B26" s="89" t="s">
        <v>147</v>
      </c>
      <c r="C26" s="87"/>
      <c r="D26" s="87"/>
      <c r="E26" s="87"/>
      <c r="F26" s="76" t="s">
        <v>22</v>
      </c>
      <c r="G26" s="91"/>
    </row>
    <row r="27" spans="1:17" ht="15" x14ac:dyDescent="0.25">
      <c r="A27" s="77"/>
      <c r="B27" s="89"/>
      <c r="C27" s="87"/>
      <c r="D27" s="87"/>
      <c r="E27" s="87"/>
      <c r="F27" s="76"/>
      <c r="G27" s="91"/>
    </row>
    <row r="28" spans="1:17" ht="15" x14ac:dyDescent="0.25">
      <c r="A28" s="77"/>
      <c r="B28" s="89" t="s">
        <v>148</v>
      </c>
      <c r="C28" s="87"/>
      <c r="D28" s="87"/>
      <c r="E28" s="87"/>
      <c r="F28" s="76" t="s">
        <v>146</v>
      </c>
      <c r="G28" s="91"/>
    </row>
    <row r="29" spans="1:17" ht="15" x14ac:dyDescent="0.25">
      <c r="A29" s="77"/>
      <c r="B29" s="89" t="s">
        <v>149</v>
      </c>
      <c r="C29" s="87"/>
      <c r="D29" s="87"/>
      <c r="E29" s="87"/>
      <c r="F29" s="76" t="s">
        <v>150</v>
      </c>
      <c r="G29" s="91"/>
    </row>
    <row r="30" spans="1:17" ht="15" x14ac:dyDescent="0.25">
      <c r="A30" s="77"/>
      <c r="B30" s="89"/>
      <c r="C30" s="87"/>
      <c r="D30" s="87"/>
      <c r="E30" s="87"/>
      <c r="F30" s="76"/>
      <c r="G30" s="91"/>
    </row>
    <row r="31" spans="1:17" ht="15" x14ac:dyDescent="0.25">
      <c r="A31" s="77"/>
      <c r="B31" s="117" t="s">
        <v>151</v>
      </c>
      <c r="C31" s="87"/>
      <c r="D31" s="87"/>
      <c r="E31" s="87"/>
      <c r="F31" s="76"/>
      <c r="G31" s="91"/>
    </row>
    <row r="32" spans="1:17" ht="15" x14ac:dyDescent="0.25">
      <c r="A32" s="77"/>
      <c r="B32" s="117" t="s">
        <v>152</v>
      </c>
      <c r="C32" s="87"/>
      <c r="D32" s="87"/>
      <c r="E32" s="87"/>
      <c r="F32" s="76"/>
      <c r="G32" s="91"/>
    </row>
    <row r="33" spans="1:7" ht="15" x14ac:dyDescent="0.25">
      <c r="A33" s="77"/>
      <c r="B33" s="117" t="s">
        <v>153</v>
      </c>
      <c r="C33" s="87"/>
      <c r="D33" s="87"/>
      <c r="E33" s="87"/>
      <c r="F33" s="76"/>
      <c r="G33" s="91"/>
    </row>
    <row r="34" spans="1:7" ht="15.75" thickBot="1" x14ac:dyDescent="0.3">
      <c r="A34" s="77"/>
      <c r="B34" s="92" t="s">
        <v>23</v>
      </c>
      <c r="C34" s="93"/>
      <c r="D34" s="93"/>
      <c r="E34" s="93"/>
      <c r="F34" s="93"/>
      <c r="G34" s="94"/>
    </row>
    <row r="35" spans="1:7" ht="15" x14ac:dyDescent="0.25">
      <c r="A35" s="77"/>
      <c r="B35" s="95"/>
      <c r="C35" s="87"/>
      <c r="D35" s="87"/>
      <c r="E35" s="87"/>
      <c r="F35" s="87"/>
      <c r="G35" s="76"/>
    </row>
    <row r="36" spans="1:7" ht="15" x14ac:dyDescent="0.25">
      <c r="A36" s="77"/>
      <c r="B36" s="79"/>
      <c r="C36" s="87"/>
      <c r="D36" s="87"/>
      <c r="E36" s="87"/>
      <c r="F36" s="87"/>
      <c r="G36" s="76"/>
    </row>
    <row r="37" spans="1:7" x14ac:dyDescent="0.2">
      <c r="B37" s="33"/>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58</v>
      </c>
    </row>
    <row r="3" spans="2:13" x14ac:dyDescent="0.2">
      <c r="B3" s="2" t="s">
        <v>1</v>
      </c>
      <c r="E3" s="3" t="s">
        <v>39</v>
      </c>
      <c r="F3" s="3" t="s">
        <v>59</v>
      </c>
      <c r="H3" s="3"/>
    </row>
    <row r="4" spans="2:13" x14ac:dyDescent="0.2">
      <c r="M4" s="4"/>
    </row>
    <row r="5" spans="2:13" ht="15" x14ac:dyDescent="0.25">
      <c r="B5" s="5" t="s">
        <v>4</v>
      </c>
      <c r="E5" s="6">
        <f>E7-E6</f>
        <v>12841</v>
      </c>
      <c r="F5" s="58">
        <f>F7-F6</f>
        <v>13400</v>
      </c>
      <c r="H5" s="7"/>
      <c r="M5" s="4"/>
    </row>
    <row r="6" spans="2:13" x14ac:dyDescent="0.2">
      <c r="B6" s="2" t="s">
        <v>5</v>
      </c>
      <c r="E6" s="58">
        <f>-84+54+45</f>
        <v>15</v>
      </c>
      <c r="F6" s="58">
        <f>143+80</f>
        <v>223</v>
      </c>
      <c r="H6" s="7"/>
      <c r="M6" s="4"/>
    </row>
    <row r="7" spans="2:13" ht="15" x14ac:dyDescent="0.25">
      <c r="B7" s="5" t="s">
        <v>6</v>
      </c>
      <c r="E7" s="9">
        <v>12856</v>
      </c>
      <c r="F7" s="59">
        <v>13623</v>
      </c>
      <c r="H7" s="7"/>
    </row>
    <row r="8" spans="2:13" ht="15" x14ac:dyDescent="0.25">
      <c r="B8" s="2" t="s">
        <v>7</v>
      </c>
      <c r="E8" s="6">
        <v>-153</v>
      </c>
      <c r="F8" s="58">
        <v>757</v>
      </c>
      <c r="H8" s="7"/>
    </row>
    <row r="9" spans="2:13" ht="15" x14ac:dyDescent="0.25">
      <c r="B9" s="5" t="s">
        <v>8</v>
      </c>
      <c r="E9" s="6">
        <f>+E7+E8</f>
        <v>12703</v>
      </c>
      <c r="F9" s="58">
        <f>F7+F8</f>
        <v>14380</v>
      </c>
      <c r="H9" s="7"/>
    </row>
    <row r="10" spans="2:13" ht="15" x14ac:dyDescent="0.25">
      <c r="B10" s="2" t="s">
        <v>9</v>
      </c>
      <c r="E10" s="6">
        <v>-6616.7</v>
      </c>
      <c r="F10" s="58">
        <v>-6447</v>
      </c>
      <c r="H10" s="7"/>
      <c r="M10" s="4"/>
    </row>
    <row r="11" spans="2:13" ht="15" x14ac:dyDescent="0.25">
      <c r="B11" s="2" t="s">
        <v>10</v>
      </c>
      <c r="E11" s="8">
        <v>4.3</v>
      </c>
      <c r="F11" s="60">
        <v>0</v>
      </c>
      <c r="H11" s="7"/>
      <c r="M11" s="4"/>
    </row>
    <row r="12" spans="2:13" ht="15" x14ac:dyDescent="0.25">
      <c r="B12" s="5" t="s">
        <v>11</v>
      </c>
      <c r="E12" s="6">
        <f>+E11+E10+E9</f>
        <v>6090.6</v>
      </c>
      <c r="F12" s="58">
        <f>+F9+F10+F11</f>
        <v>7933</v>
      </c>
      <c r="H12" s="7"/>
    </row>
    <row r="13" spans="2:13" ht="15" x14ac:dyDescent="0.25">
      <c r="B13" s="2" t="s">
        <v>12</v>
      </c>
      <c r="E13" s="6">
        <f>E8</f>
        <v>-153</v>
      </c>
      <c r="F13" s="58">
        <f>F8</f>
        <v>757</v>
      </c>
      <c r="H13" s="7"/>
    </row>
    <row r="14" spans="2:13" ht="15" x14ac:dyDescent="0.25">
      <c r="B14" s="5" t="s">
        <v>13</v>
      </c>
      <c r="E14" s="6">
        <f>E11</f>
        <v>4.3</v>
      </c>
      <c r="F14" s="58">
        <f>F11</f>
        <v>0</v>
      </c>
      <c r="H14" s="7"/>
      <c r="M14" s="4"/>
    </row>
    <row r="15" spans="2:13" ht="15" x14ac:dyDescent="0.25">
      <c r="B15" s="5" t="s">
        <v>14</v>
      </c>
      <c r="E15" s="6">
        <f>E12-E13-E14</f>
        <v>6239.3</v>
      </c>
      <c r="F15" s="58">
        <f>F12-F13-F14</f>
        <v>7176</v>
      </c>
      <c r="H15" s="7"/>
    </row>
    <row r="16" spans="2:13" ht="15" x14ac:dyDescent="0.25">
      <c r="B16" s="2" t="s">
        <v>15</v>
      </c>
      <c r="E16" s="6">
        <f>+E6</f>
        <v>15</v>
      </c>
      <c r="F16" s="58">
        <f>+F6</f>
        <v>223</v>
      </c>
      <c r="H16" s="7"/>
    </row>
    <row r="17" spans="1:17" ht="15" x14ac:dyDescent="0.25">
      <c r="B17" s="5" t="s">
        <v>16</v>
      </c>
      <c r="E17" s="6">
        <f>E15-E16</f>
        <v>6224.3</v>
      </c>
      <c r="F17" s="58">
        <f>F15-F16</f>
        <v>6953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62</v>
      </c>
      <c r="G24" s="37" t="s">
        <v>30</v>
      </c>
      <c r="H24" s="23"/>
      <c r="I24" s="38"/>
      <c r="J24" s="4"/>
      <c r="K24" s="4"/>
      <c r="L24" s="4"/>
    </row>
    <row r="25" spans="1:17" ht="14.25" x14ac:dyDescent="0.2">
      <c r="B25" s="21" t="s">
        <v>63</v>
      </c>
      <c r="F25" s="22" t="s">
        <v>64</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67</v>
      </c>
    </row>
    <row r="3" spans="2:13" x14ac:dyDescent="0.2">
      <c r="B3" s="2" t="s">
        <v>1</v>
      </c>
      <c r="E3" s="3" t="s">
        <v>51</v>
      </c>
      <c r="F3" s="3" t="s">
        <v>68</v>
      </c>
      <c r="H3" s="3"/>
    </row>
    <row r="4" spans="2:13" x14ac:dyDescent="0.2">
      <c r="M4" s="4"/>
    </row>
    <row r="5" spans="2:13" ht="15" x14ac:dyDescent="0.25">
      <c r="B5" s="5" t="s">
        <v>4</v>
      </c>
      <c r="E5" s="6">
        <f>E7-E6</f>
        <v>12241.6</v>
      </c>
      <c r="F5" s="58">
        <f>F7-F6</f>
        <v>13039</v>
      </c>
      <c r="H5" s="7"/>
      <c r="M5" s="4"/>
    </row>
    <row r="6" spans="2:13" x14ac:dyDescent="0.2">
      <c r="B6" s="2" t="s">
        <v>5</v>
      </c>
      <c r="E6" s="58">
        <f>23+88</f>
        <v>111</v>
      </c>
      <c r="F6" s="58">
        <v>136</v>
      </c>
      <c r="H6" s="7"/>
      <c r="M6" s="4"/>
    </row>
    <row r="7" spans="2:13" ht="15" x14ac:dyDescent="0.25">
      <c r="B7" s="5" t="s">
        <v>6</v>
      </c>
      <c r="E7" s="9">
        <v>12352.6</v>
      </c>
      <c r="F7" s="59">
        <v>13175</v>
      </c>
      <c r="H7" s="7"/>
    </row>
    <row r="8" spans="2:13" ht="15" x14ac:dyDescent="0.25">
      <c r="B8" s="2" t="s">
        <v>7</v>
      </c>
      <c r="E8" s="6">
        <v>-254.4</v>
      </c>
      <c r="F8" s="58">
        <v>-1340</v>
      </c>
      <c r="H8" s="7"/>
    </row>
    <row r="9" spans="2:13" ht="15" x14ac:dyDescent="0.25">
      <c r="B9" s="5" t="s">
        <v>8</v>
      </c>
      <c r="E9" s="6">
        <f>+E7+E8</f>
        <v>12098.2</v>
      </c>
      <c r="F9" s="58">
        <f>F7+F8</f>
        <v>11835</v>
      </c>
      <c r="H9" s="7"/>
    </row>
    <row r="10" spans="2:13" ht="15" x14ac:dyDescent="0.25">
      <c r="B10" s="2" t="s">
        <v>9</v>
      </c>
      <c r="E10" s="6">
        <v>-6422</v>
      </c>
      <c r="F10" s="58">
        <v>-6851</v>
      </c>
      <c r="H10" s="7"/>
      <c r="M10" s="4"/>
    </row>
    <row r="11" spans="2:13" ht="15" x14ac:dyDescent="0.25">
      <c r="B11" s="2" t="s">
        <v>10</v>
      </c>
      <c r="E11" s="8">
        <v>-5</v>
      </c>
      <c r="F11" s="60">
        <v>0</v>
      </c>
      <c r="H11" s="7"/>
      <c r="M11" s="4"/>
    </row>
    <row r="12" spans="2:13" ht="15" x14ac:dyDescent="0.25">
      <c r="B12" s="5" t="s">
        <v>11</v>
      </c>
      <c r="E12" s="6">
        <f>+E11+E10+E9</f>
        <v>5671.2000000000007</v>
      </c>
      <c r="F12" s="58">
        <f>+F9+F10+F11</f>
        <v>4984</v>
      </c>
      <c r="H12" s="7"/>
    </row>
    <row r="13" spans="2:13" ht="15" x14ac:dyDescent="0.25">
      <c r="B13" s="2" t="s">
        <v>12</v>
      </c>
      <c r="E13" s="6">
        <f>E8</f>
        <v>-254.4</v>
      </c>
      <c r="F13" s="58">
        <f>F8</f>
        <v>-1340</v>
      </c>
      <c r="H13" s="7"/>
    </row>
    <row r="14" spans="2:13" ht="15" x14ac:dyDescent="0.25">
      <c r="B14" s="5" t="s">
        <v>13</v>
      </c>
      <c r="E14" s="6">
        <f>E11</f>
        <v>-5</v>
      </c>
      <c r="F14" s="58">
        <f>F11</f>
        <v>0</v>
      </c>
      <c r="H14" s="7"/>
      <c r="M14" s="4"/>
    </row>
    <row r="15" spans="2:13" ht="15" x14ac:dyDescent="0.25">
      <c r="B15" s="5" t="s">
        <v>14</v>
      </c>
      <c r="E15" s="6">
        <f>E12-E13-E14</f>
        <v>5930.6</v>
      </c>
      <c r="F15" s="58">
        <f>F12-F13-F14</f>
        <v>6324</v>
      </c>
      <c r="H15" s="7"/>
    </row>
    <row r="16" spans="2:13" ht="15" x14ac:dyDescent="0.25">
      <c r="B16" s="2" t="s">
        <v>15</v>
      </c>
      <c r="E16" s="6">
        <f>+E6</f>
        <v>111</v>
      </c>
      <c r="F16" s="58">
        <f>+F6</f>
        <v>136</v>
      </c>
      <c r="H16" s="7"/>
    </row>
    <row r="17" spans="1:17" ht="15" x14ac:dyDescent="0.25">
      <c r="B17" s="5" t="s">
        <v>16</v>
      </c>
      <c r="E17" s="6">
        <f>E15-E16</f>
        <v>5819.6</v>
      </c>
      <c r="F17" s="58">
        <f>F15-F16</f>
        <v>6188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62</v>
      </c>
      <c r="G24" s="37" t="s">
        <v>30</v>
      </c>
      <c r="H24" s="23"/>
      <c r="I24" s="38"/>
      <c r="J24" s="4"/>
      <c r="K24" s="4"/>
      <c r="L24" s="4"/>
    </row>
    <row r="25" spans="1:17" ht="14.25" x14ac:dyDescent="0.2">
      <c r="B25" s="21" t="s">
        <v>63</v>
      </c>
      <c r="F25" s="22" t="s">
        <v>64</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69</v>
      </c>
    </row>
    <row r="3" spans="2:13" x14ac:dyDescent="0.2">
      <c r="B3" s="2" t="s">
        <v>1</v>
      </c>
      <c r="E3" s="3" t="s">
        <v>54</v>
      </c>
      <c r="F3" s="3" t="s">
        <v>70</v>
      </c>
      <c r="H3" s="3"/>
    </row>
    <row r="4" spans="2:13" x14ac:dyDescent="0.2">
      <c r="M4" s="4"/>
    </row>
    <row r="5" spans="2:13" ht="15" x14ac:dyDescent="0.25">
      <c r="B5" s="5" t="s">
        <v>4</v>
      </c>
      <c r="E5" s="6">
        <f>E7-E6</f>
        <v>13015</v>
      </c>
      <c r="F5" s="6">
        <f>F7-F6</f>
        <v>14106</v>
      </c>
      <c r="H5" s="7"/>
      <c r="M5" s="4"/>
    </row>
    <row r="6" spans="2:13" ht="15" x14ac:dyDescent="0.25">
      <c r="B6" s="2" t="s">
        <v>5</v>
      </c>
      <c r="E6" s="6">
        <v>0</v>
      </c>
      <c r="F6" s="6">
        <v>0</v>
      </c>
      <c r="H6" s="7"/>
      <c r="M6" s="4"/>
    </row>
    <row r="7" spans="2:13" ht="15" x14ac:dyDescent="0.25">
      <c r="B7" s="5" t="s">
        <v>6</v>
      </c>
      <c r="E7" s="9">
        <v>13015</v>
      </c>
      <c r="F7" s="9">
        <v>14106</v>
      </c>
      <c r="H7" s="7"/>
    </row>
    <row r="8" spans="2:13" ht="15" x14ac:dyDescent="0.25">
      <c r="B8" s="2" t="s">
        <v>7</v>
      </c>
      <c r="E8" s="6">
        <v>-152</v>
      </c>
      <c r="F8" s="6">
        <v>-310</v>
      </c>
      <c r="H8" s="7"/>
    </row>
    <row r="9" spans="2:13" ht="15" x14ac:dyDescent="0.25">
      <c r="B9" s="5" t="s">
        <v>8</v>
      </c>
      <c r="E9" s="6">
        <f>+E7+E8</f>
        <v>12863</v>
      </c>
      <c r="F9" s="6">
        <f>F7+F8</f>
        <v>13796</v>
      </c>
      <c r="H9" s="7"/>
    </row>
    <row r="10" spans="2:13" ht="15" x14ac:dyDescent="0.25">
      <c r="B10" s="2" t="s">
        <v>9</v>
      </c>
      <c r="E10" s="6">
        <v>-6974</v>
      </c>
      <c r="F10" s="6">
        <v>-7152</v>
      </c>
      <c r="H10" s="7"/>
      <c r="M10" s="4"/>
    </row>
    <row r="11" spans="2:13" ht="15" x14ac:dyDescent="0.25">
      <c r="B11" s="2" t="s">
        <v>10</v>
      </c>
      <c r="E11" s="8">
        <v>-6521</v>
      </c>
      <c r="F11" s="8">
        <v>-8</v>
      </c>
      <c r="H11" s="7"/>
      <c r="M11" s="4"/>
    </row>
    <row r="12" spans="2:13" ht="15" x14ac:dyDescent="0.25">
      <c r="B12" s="5" t="s">
        <v>11</v>
      </c>
      <c r="E12" s="6">
        <v>-632</v>
      </c>
      <c r="F12" s="6">
        <v>6636</v>
      </c>
      <c r="H12" s="7"/>
    </row>
    <row r="13" spans="2:13" ht="15" x14ac:dyDescent="0.25">
      <c r="B13" s="2" t="s">
        <v>12</v>
      </c>
      <c r="E13" s="6">
        <f>E8</f>
        <v>-152</v>
      </c>
      <c r="F13" s="6">
        <f>F8</f>
        <v>-310</v>
      </c>
      <c r="H13" s="7"/>
    </row>
    <row r="14" spans="2:13" ht="15" x14ac:dyDescent="0.25">
      <c r="B14" s="5" t="s">
        <v>13</v>
      </c>
      <c r="E14" s="6">
        <f>E11</f>
        <v>-6521</v>
      </c>
      <c r="F14" s="6">
        <f>F11</f>
        <v>-8</v>
      </c>
      <c r="H14" s="7"/>
      <c r="M14" s="4"/>
    </row>
    <row r="15" spans="2:13" ht="15" x14ac:dyDescent="0.25">
      <c r="B15" s="5" t="s">
        <v>14</v>
      </c>
      <c r="E15" s="6">
        <f>E12-E13-E14</f>
        <v>6041</v>
      </c>
      <c r="F15" s="6">
        <f>F12-F13-F14</f>
        <v>6954</v>
      </c>
      <c r="H15" s="7"/>
    </row>
    <row r="16" spans="2:13" ht="15" x14ac:dyDescent="0.25">
      <c r="B16" s="2" t="s">
        <v>15</v>
      </c>
      <c r="E16" s="6">
        <f>+E6</f>
        <v>0</v>
      </c>
      <c r="F16" s="6">
        <v>0</v>
      </c>
      <c r="H16" s="7"/>
    </row>
    <row r="17" spans="1:17" ht="15" x14ac:dyDescent="0.25">
      <c r="B17" s="5" t="s">
        <v>16</v>
      </c>
      <c r="E17" s="6">
        <f>E15-E16</f>
        <v>6041</v>
      </c>
      <c r="F17" s="6">
        <f>F15-F16</f>
        <v>6954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71</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72</v>
      </c>
      <c r="G24" s="37" t="s">
        <v>30</v>
      </c>
      <c r="H24" s="23"/>
      <c r="I24" s="38"/>
      <c r="J24" s="4"/>
      <c r="K24" s="4"/>
      <c r="L24" s="4"/>
    </row>
    <row r="25" spans="1:17" ht="14.25" x14ac:dyDescent="0.2">
      <c r="B25" s="21" t="s">
        <v>63</v>
      </c>
      <c r="F25" s="22" t="s">
        <v>72</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73</v>
      </c>
    </row>
    <row r="3" spans="2:13" x14ac:dyDescent="0.2">
      <c r="B3" s="2" t="s">
        <v>1</v>
      </c>
      <c r="E3" s="3" t="s">
        <v>57</v>
      </c>
      <c r="F3" s="3" t="s">
        <v>74</v>
      </c>
      <c r="H3" s="3"/>
    </row>
    <row r="4" spans="2:13" x14ac:dyDescent="0.2">
      <c r="M4" s="4"/>
    </row>
    <row r="5" spans="2:13" ht="15" x14ac:dyDescent="0.25">
      <c r="B5" s="5" t="s">
        <v>4</v>
      </c>
      <c r="E5" s="6">
        <f>E7-E6</f>
        <v>13389</v>
      </c>
      <c r="F5" s="6">
        <f>F7-F6</f>
        <v>13291</v>
      </c>
      <c r="H5" s="7"/>
      <c r="M5" s="4"/>
    </row>
    <row r="6" spans="2:13" ht="15" x14ac:dyDescent="0.25">
      <c r="B6" s="2" t="s">
        <v>5</v>
      </c>
      <c r="E6" s="6">
        <f>84+76-37</f>
        <v>123</v>
      </c>
      <c r="F6" s="6">
        <f>56+50</f>
        <v>106</v>
      </c>
      <c r="H6" s="7"/>
      <c r="M6" s="4"/>
    </row>
    <row r="7" spans="2:13" ht="15" x14ac:dyDescent="0.25">
      <c r="B7" s="5" t="s">
        <v>6</v>
      </c>
      <c r="E7" s="9">
        <v>13512</v>
      </c>
      <c r="F7" s="9">
        <v>13397</v>
      </c>
      <c r="H7" s="7"/>
    </row>
    <row r="8" spans="2:13" ht="15" x14ac:dyDescent="0.25">
      <c r="B8" s="2" t="s">
        <v>7</v>
      </c>
      <c r="E8" s="6">
        <f>+E9-E7</f>
        <v>2974</v>
      </c>
      <c r="F8" s="6">
        <f>+F9-F7</f>
        <v>-215</v>
      </c>
      <c r="H8" s="7"/>
    </row>
    <row r="9" spans="2:13" ht="15" x14ac:dyDescent="0.25">
      <c r="B9" s="5" t="s">
        <v>8</v>
      </c>
      <c r="E9" s="6">
        <v>16486</v>
      </c>
      <c r="F9" s="6">
        <v>13182</v>
      </c>
      <c r="H9" s="7"/>
    </row>
    <row r="10" spans="2:13" ht="15" x14ac:dyDescent="0.25">
      <c r="B10" s="2" t="s">
        <v>9</v>
      </c>
      <c r="E10" s="6">
        <v>-7190</v>
      </c>
      <c r="F10" s="6">
        <v>-6835</v>
      </c>
      <c r="H10" s="7"/>
      <c r="M10" s="4"/>
    </row>
    <row r="11" spans="2:13" ht="15" x14ac:dyDescent="0.25">
      <c r="B11" s="2" t="s">
        <v>10</v>
      </c>
      <c r="E11" s="8">
        <v>-3</v>
      </c>
      <c r="F11" s="8">
        <v>-63</v>
      </c>
      <c r="H11" s="7"/>
      <c r="M11" s="4"/>
    </row>
    <row r="12" spans="2:13" ht="15" x14ac:dyDescent="0.25">
      <c r="B12" s="5" t="s">
        <v>11</v>
      </c>
      <c r="E12" s="6">
        <v>9292</v>
      </c>
      <c r="F12" s="6">
        <v>6283</v>
      </c>
      <c r="H12" s="7"/>
    </row>
    <row r="13" spans="2:13" ht="15" x14ac:dyDescent="0.25">
      <c r="B13" s="2" t="s">
        <v>12</v>
      </c>
      <c r="E13" s="6">
        <f>E8</f>
        <v>2974</v>
      </c>
      <c r="F13" s="6">
        <f>F8</f>
        <v>-215</v>
      </c>
      <c r="H13" s="7"/>
    </row>
    <row r="14" spans="2:13" ht="15" x14ac:dyDescent="0.25">
      <c r="B14" s="5" t="s">
        <v>13</v>
      </c>
      <c r="E14" s="6">
        <f>E11</f>
        <v>-3</v>
      </c>
      <c r="F14" s="6">
        <f>F11</f>
        <v>-63</v>
      </c>
      <c r="H14" s="7"/>
      <c r="M14" s="4"/>
    </row>
    <row r="15" spans="2:13" ht="15" x14ac:dyDescent="0.25">
      <c r="B15" s="5" t="s">
        <v>14</v>
      </c>
      <c r="E15" s="6">
        <f>E12-E13-E14</f>
        <v>6321</v>
      </c>
      <c r="F15" s="6">
        <f>F12-F13-F14</f>
        <v>6561</v>
      </c>
      <c r="H15" s="7"/>
    </row>
    <row r="16" spans="2:13" ht="15" x14ac:dyDescent="0.25">
      <c r="B16" s="2" t="s">
        <v>15</v>
      </c>
      <c r="E16" s="6">
        <f>+E6</f>
        <v>123</v>
      </c>
      <c r="F16" s="6">
        <f>F6</f>
        <v>106</v>
      </c>
      <c r="H16" s="7"/>
    </row>
    <row r="17" spans="1:17" ht="15" x14ac:dyDescent="0.25">
      <c r="B17" s="5" t="s">
        <v>16</v>
      </c>
      <c r="E17" s="6">
        <f>E15-E16</f>
        <v>6198</v>
      </c>
      <c r="F17" s="6">
        <f>F15-F16</f>
        <v>6455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72</v>
      </c>
      <c r="G24" s="37" t="s">
        <v>30</v>
      </c>
      <c r="H24" s="23"/>
      <c r="I24" s="38"/>
      <c r="J24" s="4"/>
      <c r="K24" s="4"/>
      <c r="L24" s="4"/>
    </row>
    <row r="25" spans="1:17" ht="14.25" x14ac:dyDescent="0.2">
      <c r="B25" s="21" t="s">
        <v>63</v>
      </c>
      <c r="F25" s="22" t="s">
        <v>72</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5.140625" style="2" customWidth="1"/>
    <col min="7" max="7" width="23.5703125" style="47"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75</v>
      </c>
    </row>
    <row r="3" spans="2:13" x14ac:dyDescent="0.2">
      <c r="B3" s="2" t="s">
        <v>1</v>
      </c>
      <c r="E3" s="3" t="s">
        <v>59</v>
      </c>
      <c r="F3" s="3" t="s">
        <v>76</v>
      </c>
      <c r="H3" s="3"/>
    </row>
    <row r="4" spans="2:13" x14ac:dyDescent="0.2">
      <c r="E4" s="55"/>
      <c r="F4" s="55"/>
      <c r="M4" s="4"/>
    </row>
    <row r="5" spans="2:13" x14ac:dyDescent="0.2">
      <c r="B5" s="5" t="s">
        <v>4</v>
      </c>
      <c r="E5" s="58">
        <f>E7-E6</f>
        <v>14347.93</v>
      </c>
      <c r="F5" s="58">
        <f>F7-F6</f>
        <v>13206.09</v>
      </c>
      <c r="H5" s="7"/>
      <c r="M5" s="4"/>
    </row>
    <row r="6" spans="2:13" x14ac:dyDescent="0.2">
      <c r="B6" s="2" t="s">
        <v>5</v>
      </c>
      <c r="E6" s="58">
        <f>143+80</f>
        <v>223</v>
      </c>
      <c r="F6" s="58">
        <f>-110+36</f>
        <v>-74</v>
      </c>
      <c r="H6" s="7"/>
      <c r="M6" s="4"/>
    </row>
    <row r="7" spans="2:13" x14ac:dyDescent="0.2">
      <c r="B7" s="5" t="s">
        <v>6</v>
      </c>
      <c r="E7" s="59">
        <v>14570.93</v>
      </c>
      <c r="F7" s="59">
        <v>13132.09</v>
      </c>
      <c r="H7" s="7"/>
    </row>
    <row r="8" spans="2:13" ht="15" x14ac:dyDescent="0.25">
      <c r="B8" s="2" t="s">
        <v>7</v>
      </c>
      <c r="E8" s="58">
        <v>752.3</v>
      </c>
      <c r="F8" s="58">
        <v>-140.47</v>
      </c>
      <c r="G8" s="48"/>
      <c r="H8" s="7"/>
    </row>
    <row r="9" spans="2:13" x14ac:dyDescent="0.2">
      <c r="B9" s="5" t="s">
        <v>8</v>
      </c>
      <c r="E9" s="58">
        <f>E7+E8</f>
        <v>15323.23</v>
      </c>
      <c r="F9" s="58">
        <f>F7+F8</f>
        <v>12991.62</v>
      </c>
      <c r="H9" s="7"/>
    </row>
    <row r="10" spans="2:13" x14ac:dyDescent="0.2">
      <c r="B10" s="2" t="s">
        <v>9</v>
      </c>
      <c r="E10" s="58">
        <v>-7131.77</v>
      </c>
      <c r="F10" s="58">
        <v>-6290.48</v>
      </c>
      <c r="H10" s="7"/>
      <c r="M10" s="4"/>
    </row>
    <row r="11" spans="2:13" x14ac:dyDescent="0.2">
      <c r="B11" s="2" t="s">
        <v>10</v>
      </c>
      <c r="E11" s="60">
        <v>0</v>
      </c>
      <c r="F11" s="60">
        <v>18.649999999999999</v>
      </c>
      <c r="H11" s="7"/>
      <c r="M11" s="4"/>
    </row>
    <row r="12" spans="2:13" x14ac:dyDescent="0.2">
      <c r="B12" s="5" t="s">
        <v>11</v>
      </c>
      <c r="E12" s="58">
        <f>+E9+E10+E11</f>
        <v>8191.4599999999991</v>
      </c>
      <c r="F12" s="58">
        <f>+F9+F10+F11</f>
        <v>6719.7900000000009</v>
      </c>
      <c r="H12" s="7"/>
    </row>
    <row r="13" spans="2:13" x14ac:dyDescent="0.2">
      <c r="B13" s="2" t="s">
        <v>12</v>
      </c>
      <c r="E13" s="58">
        <f>E8</f>
        <v>752.3</v>
      </c>
      <c r="F13" s="58">
        <f>F8</f>
        <v>-140.47</v>
      </c>
      <c r="H13" s="7"/>
    </row>
    <row r="14" spans="2:13" x14ac:dyDescent="0.2">
      <c r="B14" s="5" t="s">
        <v>13</v>
      </c>
      <c r="E14" s="58">
        <f>E11</f>
        <v>0</v>
      </c>
      <c r="F14" s="58">
        <f>F11</f>
        <v>18.649999999999999</v>
      </c>
      <c r="H14" s="7"/>
      <c r="M14" s="4"/>
    </row>
    <row r="15" spans="2:13" x14ac:dyDescent="0.2">
      <c r="B15" s="5" t="s">
        <v>14</v>
      </c>
      <c r="E15" s="58">
        <f>E12-E13-E14</f>
        <v>7439.1599999999989</v>
      </c>
      <c r="F15" s="58">
        <f>F12-F13-F14</f>
        <v>6841.6100000000015</v>
      </c>
      <c r="H15" s="7"/>
    </row>
    <row r="16" spans="2:13" x14ac:dyDescent="0.2">
      <c r="B16" s="2" t="s">
        <v>15</v>
      </c>
      <c r="E16" s="58">
        <f>+E6</f>
        <v>223</v>
      </c>
      <c r="F16" s="58">
        <f>F6</f>
        <v>-74</v>
      </c>
      <c r="H16" s="7"/>
    </row>
    <row r="17" spans="1:17" x14ac:dyDescent="0.2">
      <c r="B17" s="5" t="s">
        <v>16</v>
      </c>
      <c r="E17" s="58">
        <f>E15-E16</f>
        <v>7216.1599999999989</v>
      </c>
      <c r="F17" s="58">
        <f>F15-F16</f>
        <v>6915.6100000000015</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77</v>
      </c>
      <c r="C22" s="15"/>
      <c r="D22" s="15"/>
      <c r="E22" s="15"/>
      <c r="F22" s="15"/>
      <c r="G22" s="51"/>
      <c r="H22" s="15"/>
      <c r="I22" s="16"/>
      <c r="J22" s="4"/>
      <c r="K22" s="4"/>
      <c r="L22" s="4"/>
    </row>
    <row r="23" spans="1:17" ht="14.25" x14ac:dyDescent="0.2">
      <c r="B23" s="17"/>
      <c r="F23" s="18">
        <v>2020</v>
      </c>
      <c r="G23" s="2"/>
      <c r="H23" s="52" t="s">
        <v>78</v>
      </c>
      <c r="I23" s="20"/>
      <c r="J23" s="4"/>
      <c r="K23" s="4"/>
      <c r="L23" s="4"/>
    </row>
    <row r="24" spans="1:17" x14ac:dyDescent="0.2">
      <c r="B24" s="21" t="s">
        <v>79</v>
      </c>
      <c r="F24" s="22" t="s">
        <v>80</v>
      </c>
      <c r="G24" s="2"/>
      <c r="H24" s="53">
        <v>-1.4E-2</v>
      </c>
      <c r="I24" s="24"/>
      <c r="J24" s="4"/>
      <c r="K24" s="4"/>
      <c r="L24" s="4"/>
    </row>
    <row r="25" spans="1:17" x14ac:dyDescent="0.2">
      <c r="B25" s="21" t="s">
        <v>81</v>
      </c>
      <c r="F25" s="22" t="s">
        <v>82</v>
      </c>
      <c r="G25" s="2"/>
      <c r="H25" s="54" t="s">
        <v>83</v>
      </c>
      <c r="I25" s="24"/>
      <c r="J25" s="4"/>
      <c r="K25" s="4"/>
      <c r="L25" s="4"/>
    </row>
    <row r="26" spans="1:17" x14ac:dyDescent="0.2">
      <c r="B26" s="21" t="s">
        <v>84</v>
      </c>
      <c r="F26" s="5" t="s">
        <v>85</v>
      </c>
      <c r="G26" s="2"/>
      <c r="H26" s="53">
        <v>0.115</v>
      </c>
      <c r="I26" s="24"/>
      <c r="J26" s="4"/>
      <c r="K26" s="4"/>
      <c r="L26" s="4"/>
    </row>
    <row r="27" spans="1:17" ht="18.75" customHeight="1" x14ac:dyDescent="0.2">
      <c r="B27" s="25" t="s">
        <v>86</v>
      </c>
      <c r="G27" s="55"/>
      <c r="I27" s="27"/>
      <c r="J27" s="4"/>
      <c r="K27" s="4"/>
      <c r="L27" s="4"/>
    </row>
    <row r="28" spans="1:17" ht="15.75" customHeight="1" thickBot="1" x14ac:dyDescent="0.25">
      <c r="B28" s="57" t="s">
        <v>87</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5.140625" style="2" customWidth="1"/>
    <col min="7" max="7" width="23.5703125" style="47"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88</v>
      </c>
    </row>
    <row r="3" spans="2:13" x14ac:dyDescent="0.2">
      <c r="B3" s="2" t="s">
        <v>1</v>
      </c>
      <c r="E3" s="3" t="s">
        <v>68</v>
      </c>
      <c r="F3" s="3" t="s">
        <v>89</v>
      </c>
      <c r="H3" s="3"/>
    </row>
    <row r="4" spans="2:13" x14ac:dyDescent="0.2">
      <c r="E4" s="55"/>
      <c r="F4" s="55"/>
      <c r="M4" s="4"/>
    </row>
    <row r="5" spans="2:13" x14ac:dyDescent="0.2">
      <c r="B5" s="5" t="s">
        <v>4</v>
      </c>
      <c r="E5" s="58">
        <f>E7-E6</f>
        <v>14195</v>
      </c>
      <c r="F5" s="58">
        <f>F7-F6</f>
        <v>12127</v>
      </c>
      <c r="H5" s="7"/>
      <c r="M5" s="4"/>
    </row>
    <row r="6" spans="2:13" x14ac:dyDescent="0.2">
      <c r="B6" s="2" t="s">
        <v>5</v>
      </c>
      <c r="E6" s="58">
        <v>136</v>
      </c>
      <c r="F6" s="58">
        <v>-98</v>
      </c>
      <c r="H6" s="7"/>
      <c r="M6" s="4"/>
    </row>
    <row r="7" spans="2:13" x14ac:dyDescent="0.2">
      <c r="B7" s="5" t="s">
        <v>6</v>
      </c>
      <c r="E7" s="59">
        <v>14331</v>
      </c>
      <c r="F7" s="59">
        <v>12029</v>
      </c>
      <c r="H7" s="7"/>
    </row>
    <row r="8" spans="2:13" ht="15" x14ac:dyDescent="0.25">
      <c r="B8" s="2" t="s">
        <v>7</v>
      </c>
      <c r="E8" s="58">
        <v>-1371</v>
      </c>
      <c r="F8" s="58">
        <v>-102</v>
      </c>
      <c r="G8" s="48"/>
      <c r="H8" s="7"/>
    </row>
    <row r="9" spans="2:13" x14ac:dyDescent="0.2">
      <c r="B9" s="5" t="s">
        <v>8</v>
      </c>
      <c r="E9" s="58">
        <f>E7+E8</f>
        <v>12960</v>
      </c>
      <c r="F9" s="58">
        <f>F7+F8</f>
        <v>11927</v>
      </c>
      <c r="H9" s="7"/>
    </row>
    <row r="10" spans="2:13" x14ac:dyDescent="0.2">
      <c r="B10" s="2" t="s">
        <v>9</v>
      </c>
      <c r="E10" s="58">
        <v>-7579</v>
      </c>
      <c r="F10" s="58">
        <v>-5767</v>
      </c>
      <c r="H10" s="7"/>
      <c r="M10" s="4"/>
    </row>
    <row r="11" spans="2:13" x14ac:dyDescent="0.2">
      <c r="B11" s="2" t="s">
        <v>10</v>
      </c>
      <c r="E11" s="60">
        <v>0</v>
      </c>
      <c r="F11" s="60">
        <v>17</v>
      </c>
      <c r="H11" s="7"/>
      <c r="M11" s="4"/>
    </row>
    <row r="12" spans="2:13" x14ac:dyDescent="0.2">
      <c r="B12" s="5" t="s">
        <v>11</v>
      </c>
      <c r="E12" s="58">
        <v>5380</v>
      </c>
      <c r="F12" s="58">
        <v>6176</v>
      </c>
      <c r="H12" s="7"/>
    </row>
    <row r="13" spans="2:13" x14ac:dyDescent="0.2">
      <c r="B13" s="2" t="s">
        <v>12</v>
      </c>
      <c r="E13" s="58">
        <f>E8</f>
        <v>-1371</v>
      </c>
      <c r="F13" s="58">
        <f>F8</f>
        <v>-102</v>
      </c>
      <c r="H13" s="7"/>
    </row>
    <row r="14" spans="2:13" x14ac:dyDescent="0.2">
      <c r="B14" s="5" t="s">
        <v>13</v>
      </c>
      <c r="E14" s="58">
        <f>E11</f>
        <v>0</v>
      </c>
      <c r="F14" s="58">
        <f>F11</f>
        <v>17</v>
      </c>
      <c r="H14" s="7"/>
      <c r="M14" s="4"/>
    </row>
    <row r="15" spans="2:13" x14ac:dyDescent="0.2">
      <c r="B15" s="5" t="s">
        <v>14</v>
      </c>
      <c r="E15" s="58">
        <f>E12-E13-E14</f>
        <v>6751</v>
      </c>
      <c r="F15" s="58">
        <f>F12-F13-F14</f>
        <v>6261</v>
      </c>
      <c r="H15" s="7"/>
    </row>
    <row r="16" spans="2:13" x14ac:dyDescent="0.2">
      <c r="B16" s="2" t="s">
        <v>15</v>
      </c>
      <c r="E16" s="58">
        <f>+E6</f>
        <v>136</v>
      </c>
      <c r="F16" s="58">
        <f>F6</f>
        <v>-98</v>
      </c>
      <c r="H16" s="7"/>
    </row>
    <row r="17" spans="1:17" x14ac:dyDescent="0.2">
      <c r="B17" s="5" t="s">
        <v>16</v>
      </c>
      <c r="E17" s="58">
        <f>E15-E16</f>
        <v>6615</v>
      </c>
      <c r="F17" s="58">
        <f>F15-F16</f>
        <v>6359</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77</v>
      </c>
      <c r="C22" s="15"/>
      <c r="D22" s="15"/>
      <c r="E22" s="15"/>
      <c r="F22" s="15"/>
      <c r="G22" s="51"/>
      <c r="H22" s="15"/>
      <c r="I22" s="16"/>
      <c r="J22" s="4"/>
      <c r="K22" s="4"/>
      <c r="L22" s="4"/>
    </row>
    <row r="23" spans="1:17" ht="14.25" x14ac:dyDescent="0.2">
      <c r="B23" s="17"/>
      <c r="F23" s="18">
        <v>2020</v>
      </c>
      <c r="G23" s="2"/>
      <c r="H23" s="52" t="s">
        <v>90</v>
      </c>
      <c r="I23" s="20"/>
      <c r="J23" s="4"/>
      <c r="K23" s="4"/>
      <c r="L23" s="4"/>
    </row>
    <row r="24" spans="1:17" x14ac:dyDescent="0.2">
      <c r="B24" s="21" t="s">
        <v>79</v>
      </c>
      <c r="F24" s="22" t="s">
        <v>91</v>
      </c>
      <c r="G24" s="2"/>
      <c r="H24" s="53">
        <v>-8.9999999999999993E-3</v>
      </c>
      <c r="I24" s="24"/>
      <c r="J24" s="4"/>
      <c r="K24" s="4"/>
      <c r="L24" s="4"/>
    </row>
    <row r="25" spans="1:17" x14ac:dyDescent="0.2">
      <c r="B25" s="21" t="s">
        <v>81</v>
      </c>
      <c r="F25" s="5" t="s">
        <v>92</v>
      </c>
      <c r="G25" s="2"/>
      <c r="H25" s="54" t="s">
        <v>93</v>
      </c>
      <c r="I25" s="24"/>
      <c r="J25" s="4"/>
      <c r="K25" s="4"/>
      <c r="L25" s="4"/>
    </row>
    <row r="26" spans="1:17" x14ac:dyDescent="0.2">
      <c r="B26" s="21" t="s">
        <v>84</v>
      </c>
      <c r="F26" s="5" t="s">
        <v>85</v>
      </c>
      <c r="G26" s="2"/>
      <c r="H26" s="53">
        <v>0.111</v>
      </c>
      <c r="I26" s="24"/>
      <c r="J26" s="4"/>
      <c r="K26" s="4"/>
      <c r="L26" s="4"/>
    </row>
    <row r="27" spans="1:17" ht="18.75" customHeight="1" x14ac:dyDescent="0.2">
      <c r="B27" s="25" t="s">
        <v>86</v>
      </c>
      <c r="G27" s="55"/>
      <c r="I27" s="27"/>
      <c r="J27" s="4"/>
      <c r="K27" s="4"/>
      <c r="L27" s="4"/>
    </row>
    <row r="28" spans="1:17" ht="15.75" customHeight="1" thickBot="1" x14ac:dyDescent="0.25">
      <c r="B28" s="57" t="s">
        <v>87</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4.5703125" style="2" customWidth="1"/>
    <col min="6" max="6" width="19.140625" style="2" customWidth="1"/>
    <col min="7" max="7" width="18.8554687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94</v>
      </c>
    </row>
    <row r="3" spans="2:13" x14ac:dyDescent="0.2">
      <c r="B3" s="2" t="s">
        <v>1</v>
      </c>
      <c r="E3" s="3" t="s">
        <v>70</v>
      </c>
      <c r="F3" s="3" t="s">
        <v>95</v>
      </c>
      <c r="H3" s="3"/>
    </row>
    <row r="4" spans="2:13" x14ac:dyDescent="0.2">
      <c r="M4" s="4"/>
    </row>
    <row r="5" spans="2:13" ht="15" x14ac:dyDescent="0.25">
      <c r="B5" s="5" t="s">
        <v>4</v>
      </c>
      <c r="E5" s="6">
        <f>E7-E6</f>
        <v>14106</v>
      </c>
      <c r="F5" s="6">
        <f>F7-F6</f>
        <v>12131</v>
      </c>
      <c r="H5" s="7"/>
      <c r="M5" s="4"/>
    </row>
    <row r="6" spans="2:13" ht="15" x14ac:dyDescent="0.25">
      <c r="B6" s="2" t="s">
        <v>5</v>
      </c>
      <c r="E6" s="6">
        <v>0</v>
      </c>
      <c r="F6" s="6">
        <v>46</v>
      </c>
      <c r="H6" s="7"/>
      <c r="M6" s="4"/>
    </row>
    <row r="7" spans="2:13" ht="15" x14ac:dyDescent="0.25">
      <c r="B7" s="5" t="s">
        <v>6</v>
      </c>
      <c r="E7" s="9">
        <v>14106</v>
      </c>
      <c r="F7" s="9">
        <v>12177</v>
      </c>
      <c r="H7" s="7"/>
    </row>
    <row r="8" spans="2:13" ht="15" x14ac:dyDescent="0.25">
      <c r="B8" s="2" t="s">
        <v>7</v>
      </c>
      <c r="E8" s="6">
        <v>-310</v>
      </c>
      <c r="F8" s="6">
        <v>-2</v>
      </c>
      <c r="H8" s="7"/>
    </row>
    <row r="9" spans="2:13" ht="15" x14ac:dyDescent="0.25">
      <c r="B9" s="5" t="s">
        <v>8</v>
      </c>
      <c r="E9" s="6">
        <f>E7+E8</f>
        <v>13796</v>
      </c>
      <c r="F9" s="6">
        <v>12175</v>
      </c>
      <c r="H9" s="7"/>
    </row>
    <row r="10" spans="2:13" ht="15" x14ac:dyDescent="0.25">
      <c r="B10" s="2" t="s">
        <v>9</v>
      </c>
      <c r="E10" s="6">
        <v>-7152</v>
      </c>
      <c r="F10" s="6">
        <v>-5634</v>
      </c>
      <c r="H10" s="7"/>
      <c r="M10" s="4"/>
    </row>
    <row r="11" spans="2:13" ht="15" x14ac:dyDescent="0.25">
      <c r="B11" s="2" t="s">
        <v>10</v>
      </c>
      <c r="E11" s="8">
        <v>-8</v>
      </c>
      <c r="F11" s="8">
        <v>-19</v>
      </c>
      <c r="H11" s="7"/>
      <c r="M11" s="4"/>
    </row>
    <row r="12" spans="2:13" ht="15" x14ac:dyDescent="0.25">
      <c r="B12" s="5" t="s">
        <v>11</v>
      </c>
      <c r="E12" s="6">
        <v>6636</v>
      </c>
      <c r="F12" s="6">
        <v>6523</v>
      </c>
      <c r="H12" s="7"/>
    </row>
    <row r="13" spans="2:13" ht="15" x14ac:dyDescent="0.25">
      <c r="B13" s="2" t="s">
        <v>12</v>
      </c>
      <c r="E13" s="6">
        <f>E8</f>
        <v>-310</v>
      </c>
      <c r="F13" s="6">
        <f>F8</f>
        <v>-2</v>
      </c>
      <c r="H13" s="7"/>
    </row>
    <row r="14" spans="2:13" ht="15" x14ac:dyDescent="0.25">
      <c r="B14" s="5" t="s">
        <v>13</v>
      </c>
      <c r="E14" s="6">
        <f>E11</f>
        <v>-8</v>
      </c>
      <c r="F14" s="6">
        <f>F11</f>
        <v>-19</v>
      </c>
      <c r="H14" s="7"/>
      <c r="M14" s="4"/>
    </row>
    <row r="15" spans="2:13" ht="15" x14ac:dyDescent="0.25">
      <c r="B15" s="5" t="s">
        <v>14</v>
      </c>
      <c r="E15" s="6">
        <f>E12-E13-E14</f>
        <v>6954</v>
      </c>
      <c r="F15" s="6">
        <f>F12-F13-F14</f>
        <v>6544</v>
      </c>
      <c r="H15" s="7"/>
    </row>
    <row r="16" spans="2:13" ht="15" x14ac:dyDescent="0.25">
      <c r="B16" s="2" t="s">
        <v>15</v>
      </c>
      <c r="E16" s="6">
        <v>0</v>
      </c>
      <c r="F16" s="6">
        <f>F6</f>
        <v>46</v>
      </c>
      <c r="H16" s="7"/>
    </row>
    <row r="17" spans="1:17" ht="15" x14ac:dyDescent="0.25">
      <c r="B17" s="5" t="s">
        <v>16</v>
      </c>
      <c r="E17" s="6">
        <f>E15-E16</f>
        <v>6954</v>
      </c>
      <c r="F17" s="6">
        <f>F15-F16</f>
        <v>6498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96</v>
      </c>
      <c r="C22" s="15"/>
      <c r="D22" s="15"/>
      <c r="E22" s="15"/>
      <c r="F22" s="15"/>
      <c r="G22" s="15"/>
      <c r="H22" s="15"/>
      <c r="I22" s="16"/>
      <c r="J22" s="4"/>
      <c r="K22" s="4"/>
      <c r="L22" s="4"/>
    </row>
    <row r="23" spans="1:17" ht="14.25" x14ac:dyDescent="0.2">
      <c r="B23" s="17"/>
      <c r="F23" s="18" t="s">
        <v>97</v>
      </c>
      <c r="H23" s="19" t="s">
        <v>98</v>
      </c>
      <c r="I23" s="20"/>
      <c r="J23" s="4"/>
      <c r="K23" s="4"/>
      <c r="L23" s="4"/>
    </row>
    <row r="24" spans="1:17" x14ac:dyDescent="0.2">
      <c r="B24" s="21" t="s">
        <v>99</v>
      </c>
      <c r="F24" s="22" t="s">
        <v>100</v>
      </c>
      <c r="H24" s="31">
        <v>1.7999999999999999E-2</v>
      </c>
      <c r="I24" s="24"/>
      <c r="J24" s="4"/>
      <c r="K24" s="4"/>
      <c r="L24" s="4"/>
    </row>
    <row r="25" spans="1:17" x14ac:dyDescent="0.2">
      <c r="B25" s="21" t="s">
        <v>101</v>
      </c>
      <c r="F25" s="5" t="s">
        <v>102</v>
      </c>
      <c r="H25" s="31">
        <v>2.5999999999999999E-2</v>
      </c>
      <c r="I25" s="24"/>
      <c r="J25" s="4"/>
      <c r="K25" s="4"/>
      <c r="L25" s="4"/>
    </row>
    <row r="26" spans="1:17" x14ac:dyDescent="0.2">
      <c r="B26" s="44" t="s">
        <v>103</v>
      </c>
      <c r="F26" s="5" t="s">
        <v>85</v>
      </c>
      <c r="H26" s="45">
        <v>9.9000000000000005E-2</v>
      </c>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1" spans="1:17" x14ac:dyDescent="0.2">
      <c r="E31" s="46" t="s">
        <v>30</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104</v>
      </c>
    </row>
    <row r="3" spans="2:13" x14ac:dyDescent="0.2">
      <c r="B3" s="2" t="s">
        <v>1</v>
      </c>
      <c r="E3" s="3" t="s">
        <v>74</v>
      </c>
      <c r="F3" s="3" t="s">
        <v>105</v>
      </c>
      <c r="H3" s="3"/>
    </row>
    <row r="4" spans="2:13" x14ac:dyDescent="0.2">
      <c r="M4" s="4"/>
    </row>
    <row r="5" spans="2:13" ht="15" x14ac:dyDescent="0.25">
      <c r="B5" s="5" t="s">
        <v>4</v>
      </c>
      <c r="E5" s="6">
        <f>E7-E6</f>
        <v>11776</v>
      </c>
      <c r="F5" s="6">
        <f>F7-F6</f>
        <v>10125</v>
      </c>
      <c r="H5" s="7"/>
      <c r="M5" s="4"/>
    </row>
    <row r="6" spans="2:13" ht="15" x14ac:dyDescent="0.25">
      <c r="B6" s="2" t="s">
        <v>5</v>
      </c>
      <c r="E6" s="6">
        <v>106</v>
      </c>
      <c r="F6" s="6">
        <v>0</v>
      </c>
      <c r="H6" s="7"/>
      <c r="M6" s="4"/>
    </row>
    <row r="7" spans="2:13" ht="15" x14ac:dyDescent="0.25">
      <c r="B7" s="5" t="s">
        <v>6</v>
      </c>
      <c r="E7" s="9">
        <v>11882</v>
      </c>
      <c r="F7" s="9">
        <v>10125</v>
      </c>
      <c r="H7" s="7"/>
    </row>
    <row r="8" spans="2:13" ht="15" x14ac:dyDescent="0.25">
      <c r="B8" s="2" t="s">
        <v>7</v>
      </c>
      <c r="E8" s="6">
        <v>-212</v>
      </c>
      <c r="F8" s="6">
        <v>-2385</v>
      </c>
      <c r="H8" s="7"/>
    </row>
    <row r="9" spans="2:13" ht="15" x14ac:dyDescent="0.25">
      <c r="B9" s="5" t="s">
        <v>8</v>
      </c>
      <c r="E9" s="6">
        <f>E7+E8</f>
        <v>11670</v>
      </c>
      <c r="F9" s="6">
        <f>F7+F8</f>
        <v>7740</v>
      </c>
      <c r="H9" s="7"/>
    </row>
    <row r="10" spans="2:13" ht="15" x14ac:dyDescent="0.25">
      <c r="B10" s="2" t="s">
        <v>9</v>
      </c>
      <c r="E10" s="6">
        <v>-5491</v>
      </c>
      <c r="F10" s="6">
        <v>-4153</v>
      </c>
      <c r="H10" s="7"/>
      <c r="M10" s="4"/>
    </row>
    <row r="11" spans="2:13" ht="15" x14ac:dyDescent="0.25">
      <c r="B11" s="2" t="s">
        <v>10</v>
      </c>
      <c r="E11" s="8">
        <v>-63</v>
      </c>
      <c r="F11" s="8">
        <v>-36</v>
      </c>
      <c r="H11" s="7"/>
      <c r="M11" s="4"/>
    </row>
    <row r="12" spans="2:13" ht="15" x14ac:dyDescent="0.25">
      <c r="B12" s="5" t="s">
        <v>11</v>
      </c>
      <c r="E12" s="6">
        <v>6116</v>
      </c>
      <c r="F12" s="6">
        <v>3550</v>
      </c>
      <c r="H12" s="7"/>
    </row>
    <row r="13" spans="2:13" ht="15" x14ac:dyDescent="0.25">
      <c r="B13" s="2" t="s">
        <v>12</v>
      </c>
      <c r="E13" s="6">
        <f>E8</f>
        <v>-212</v>
      </c>
      <c r="F13" s="6">
        <f>F8</f>
        <v>-2385</v>
      </c>
      <c r="H13" s="7"/>
    </row>
    <row r="14" spans="2:13" ht="15" x14ac:dyDescent="0.25">
      <c r="B14" s="5" t="s">
        <v>13</v>
      </c>
      <c r="E14" s="6">
        <f>E11</f>
        <v>-63</v>
      </c>
      <c r="F14" s="6">
        <f>F11</f>
        <v>-36</v>
      </c>
      <c r="H14" s="7"/>
      <c r="M14" s="4"/>
    </row>
    <row r="15" spans="2:13" ht="15" x14ac:dyDescent="0.25">
      <c r="B15" s="5" t="s">
        <v>14</v>
      </c>
      <c r="E15" s="6">
        <f>E12-E13-E14</f>
        <v>6391</v>
      </c>
      <c r="F15" s="6">
        <f>F12-F13-F14</f>
        <v>5971</v>
      </c>
      <c r="H15" s="7"/>
    </row>
    <row r="16" spans="2:13" ht="15" x14ac:dyDescent="0.25">
      <c r="B16" s="2" t="s">
        <v>15</v>
      </c>
      <c r="E16" s="6">
        <f>+E6</f>
        <v>106</v>
      </c>
      <c r="F16" s="6">
        <f>F6</f>
        <v>0</v>
      </c>
      <c r="H16" s="7"/>
    </row>
    <row r="17" spans="1:17" ht="15" x14ac:dyDescent="0.25">
      <c r="B17" s="5" t="s">
        <v>16</v>
      </c>
      <c r="E17" s="6">
        <f>E15-E16</f>
        <v>6285</v>
      </c>
      <c r="F17" s="6">
        <f>F15-F16</f>
        <v>5971</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96</v>
      </c>
      <c r="C22" s="15"/>
      <c r="D22" s="15"/>
      <c r="E22" s="15"/>
      <c r="F22" s="15"/>
      <c r="G22" s="21"/>
      <c r="I22" s="4"/>
      <c r="J22" s="4"/>
      <c r="K22" s="4"/>
      <c r="L22" s="4"/>
    </row>
    <row r="23" spans="1:17" ht="14.25" x14ac:dyDescent="0.2">
      <c r="B23" s="17"/>
      <c r="F23" s="18">
        <v>2020</v>
      </c>
      <c r="G23" s="36"/>
      <c r="J23" s="4"/>
      <c r="K23" s="4"/>
      <c r="L23" s="4"/>
    </row>
    <row r="24" spans="1:17" ht="14.25" x14ac:dyDescent="0.2">
      <c r="B24" s="21" t="s">
        <v>99</v>
      </c>
      <c r="F24" s="22" t="s">
        <v>64</v>
      </c>
      <c r="G24" s="37" t="s">
        <v>30</v>
      </c>
      <c r="H24" s="23"/>
      <c r="I24" s="38"/>
      <c r="J24" s="4"/>
      <c r="K24" s="4"/>
      <c r="L24" s="4"/>
    </row>
    <row r="25" spans="1:17" ht="14.25" x14ac:dyDescent="0.2">
      <c r="B25" s="21" t="s">
        <v>106</v>
      </c>
      <c r="F25" s="5" t="s">
        <v>107</v>
      </c>
      <c r="G25" s="39" t="s">
        <v>30</v>
      </c>
      <c r="H25" s="23"/>
      <c r="I25" s="38"/>
      <c r="J25" s="4"/>
      <c r="K25" s="4"/>
      <c r="L25" s="4"/>
    </row>
    <row r="26" spans="1:17" ht="14.25" x14ac:dyDescent="0.2">
      <c r="B26" s="21" t="s">
        <v>65</v>
      </c>
      <c r="F26" s="5" t="s">
        <v>108</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109</v>
      </c>
    </row>
    <row r="3" spans="2:13" x14ac:dyDescent="0.2">
      <c r="B3" s="2" t="s">
        <v>1</v>
      </c>
      <c r="E3" s="3" t="s">
        <v>76</v>
      </c>
      <c r="F3" s="3" t="s">
        <v>110</v>
      </c>
      <c r="H3" s="3"/>
    </row>
    <row r="4" spans="2:13" x14ac:dyDescent="0.2">
      <c r="M4" s="4"/>
    </row>
    <row r="5" spans="2:13" ht="15" x14ac:dyDescent="0.25">
      <c r="B5" s="5" t="s">
        <v>4</v>
      </c>
      <c r="E5" s="6">
        <f>E7-E6</f>
        <v>12069</v>
      </c>
      <c r="F5" s="6">
        <f>F7-F6</f>
        <v>11686</v>
      </c>
      <c r="H5" s="7"/>
      <c r="M5" s="4"/>
    </row>
    <row r="6" spans="2:13" ht="15" x14ac:dyDescent="0.25">
      <c r="B6" s="2" t="s">
        <v>5</v>
      </c>
      <c r="E6" s="6">
        <f>-(110-98-35)</f>
        <v>23</v>
      </c>
      <c r="F6" s="6">
        <v>724</v>
      </c>
      <c r="H6" s="7"/>
      <c r="M6" s="4"/>
    </row>
    <row r="7" spans="2:13" ht="15" x14ac:dyDescent="0.25">
      <c r="B7" s="5" t="s">
        <v>6</v>
      </c>
      <c r="E7" s="9">
        <v>12092</v>
      </c>
      <c r="F7" s="9">
        <v>12410</v>
      </c>
      <c r="H7" s="7"/>
    </row>
    <row r="8" spans="2:13" ht="15" x14ac:dyDescent="0.25">
      <c r="B8" s="2" t="s">
        <v>7</v>
      </c>
      <c r="E8" s="6">
        <v>-138</v>
      </c>
      <c r="F8" s="6">
        <v>-261</v>
      </c>
      <c r="H8" s="7"/>
    </row>
    <row r="9" spans="2:13" ht="15" x14ac:dyDescent="0.25">
      <c r="B9" s="5" t="s">
        <v>8</v>
      </c>
      <c r="E9" s="6">
        <f>E7+E8</f>
        <v>11954</v>
      </c>
      <c r="F9" s="6">
        <f>F7+F8</f>
        <v>12149</v>
      </c>
      <c r="H9" s="7"/>
    </row>
    <row r="10" spans="2:13" ht="15" x14ac:dyDescent="0.25">
      <c r="B10" s="2" t="s">
        <v>9</v>
      </c>
      <c r="E10" s="6">
        <v>-5068</v>
      </c>
      <c r="F10" s="6">
        <v>-5410</v>
      </c>
      <c r="H10" s="7"/>
      <c r="M10" s="4"/>
    </row>
    <row r="11" spans="2:13" ht="15" x14ac:dyDescent="0.25">
      <c r="B11" s="2" t="s">
        <v>10</v>
      </c>
      <c r="E11" s="8">
        <v>19</v>
      </c>
      <c r="F11" s="8">
        <v>-19</v>
      </c>
      <c r="H11" s="7"/>
      <c r="M11" s="4"/>
    </row>
    <row r="12" spans="2:13" ht="15" x14ac:dyDescent="0.25">
      <c r="B12" s="5" t="s">
        <v>11</v>
      </c>
      <c r="E12" s="6">
        <v>6858</v>
      </c>
      <c r="F12" s="6">
        <v>6720</v>
      </c>
      <c r="H12" s="7"/>
    </row>
    <row r="13" spans="2:13" ht="15" x14ac:dyDescent="0.25">
      <c r="B13" s="2" t="s">
        <v>12</v>
      </c>
      <c r="E13" s="6">
        <f>E8</f>
        <v>-138</v>
      </c>
      <c r="F13" s="6">
        <f>F8</f>
        <v>-261</v>
      </c>
      <c r="H13" s="7"/>
    </row>
    <row r="14" spans="2:13" ht="15" x14ac:dyDescent="0.25">
      <c r="B14" s="5" t="s">
        <v>13</v>
      </c>
      <c r="E14" s="6">
        <f>E11</f>
        <v>19</v>
      </c>
      <c r="F14" s="6">
        <f>F11</f>
        <v>-19</v>
      </c>
      <c r="H14" s="7"/>
      <c r="M14" s="4"/>
    </row>
    <row r="15" spans="2:13" ht="15" x14ac:dyDescent="0.25">
      <c r="B15" s="5" t="s">
        <v>14</v>
      </c>
      <c r="E15" s="6">
        <f>E12-E13-E14</f>
        <v>6977</v>
      </c>
      <c r="F15" s="6">
        <f>F12-F13-F14</f>
        <v>7000</v>
      </c>
      <c r="H15" s="7"/>
    </row>
    <row r="16" spans="2:13" ht="15" x14ac:dyDescent="0.25">
      <c r="B16" s="2" t="s">
        <v>15</v>
      </c>
      <c r="E16" s="6">
        <f>+E6</f>
        <v>23</v>
      </c>
      <c r="F16" s="6">
        <f>F6</f>
        <v>724</v>
      </c>
      <c r="H16" s="7"/>
    </row>
    <row r="17" spans="1:17" ht="15" x14ac:dyDescent="0.25">
      <c r="B17" s="5" t="s">
        <v>16</v>
      </c>
      <c r="E17" s="6">
        <f>E15-E16</f>
        <v>6954</v>
      </c>
      <c r="F17" s="6">
        <f>F15-F16</f>
        <v>6276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111</v>
      </c>
      <c r="C22" s="15"/>
      <c r="D22" s="15"/>
      <c r="E22" s="15"/>
      <c r="F22" s="15"/>
      <c r="G22" s="15"/>
      <c r="H22" s="15"/>
      <c r="I22" s="16"/>
      <c r="J22" s="4"/>
      <c r="K22" s="4"/>
      <c r="L22" s="4"/>
    </row>
    <row r="23" spans="1:17" ht="14.25" x14ac:dyDescent="0.2">
      <c r="B23" s="17"/>
      <c r="F23" s="18" t="s">
        <v>112</v>
      </c>
      <c r="G23" s="19" t="s">
        <v>113</v>
      </c>
      <c r="I23" s="20"/>
      <c r="J23" s="4"/>
      <c r="K23" s="4"/>
      <c r="L23" s="4"/>
    </row>
    <row r="24" spans="1:17" ht="14.25" x14ac:dyDescent="0.2">
      <c r="B24" s="21" t="s">
        <v>99</v>
      </c>
      <c r="F24" s="22" t="s">
        <v>114</v>
      </c>
      <c r="G24" s="31">
        <v>-4.0000000000000001E-3</v>
      </c>
      <c r="H24" s="23"/>
      <c r="I24" s="24"/>
      <c r="J24" s="4"/>
      <c r="K24" s="4"/>
      <c r="L24" s="4"/>
    </row>
    <row r="25" spans="1:17" ht="14.25" x14ac:dyDescent="0.2">
      <c r="B25" s="21" t="s">
        <v>106</v>
      </c>
      <c r="F25" s="5" t="s">
        <v>80</v>
      </c>
      <c r="G25" s="34" t="s">
        <v>115</v>
      </c>
      <c r="H25" s="23"/>
      <c r="I25" s="24"/>
      <c r="J25" s="4"/>
      <c r="K25" s="4"/>
      <c r="L25" s="4"/>
    </row>
    <row r="26" spans="1:17" ht="14.25" x14ac:dyDescent="0.2">
      <c r="B26" s="21" t="s">
        <v>116</v>
      </c>
      <c r="F26" s="5" t="s">
        <v>117</v>
      </c>
      <c r="G26" s="32" t="s">
        <v>118</v>
      </c>
      <c r="H26" s="23"/>
      <c r="I26" s="24"/>
      <c r="J26" s="4"/>
      <c r="K26" s="4"/>
      <c r="L26" s="4"/>
    </row>
    <row r="27" spans="1:17" ht="18.75" customHeight="1" x14ac:dyDescent="0.2">
      <c r="B27" s="25" t="s">
        <v>23</v>
      </c>
      <c r="G27" s="26"/>
      <c r="I27" s="27"/>
      <c r="J27" s="4"/>
      <c r="K27" s="4"/>
      <c r="L27" s="4"/>
    </row>
    <row r="28" spans="1:17" ht="13.5" thickBot="1" x14ac:dyDescent="0.25">
      <c r="B28" s="35" t="s">
        <v>119</v>
      </c>
      <c r="C28" s="29"/>
      <c r="D28" s="29"/>
      <c r="E28" s="29"/>
      <c r="F28" s="29"/>
      <c r="G28" s="29"/>
      <c r="H28" s="29"/>
      <c r="I28" s="30"/>
      <c r="J28" s="4"/>
      <c r="K28" s="4"/>
      <c r="L28" s="4"/>
    </row>
    <row r="29" spans="1:17" x14ac:dyDescent="0.2">
      <c r="B29" s="4"/>
    </row>
    <row r="30" spans="1:17" x14ac:dyDescent="0.2">
      <c r="B30" s="5" t="s">
        <v>120</v>
      </c>
    </row>
    <row r="31" spans="1:17" x14ac:dyDescent="0.2">
      <c r="B31" s="33" t="s">
        <v>121</v>
      </c>
    </row>
    <row r="32" spans="1:17" x14ac:dyDescent="0.2">
      <c r="B32" s="33" t="s">
        <v>122</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123</v>
      </c>
    </row>
    <row r="3" spans="2:13" x14ac:dyDescent="0.2">
      <c r="B3" s="2" t="s">
        <v>1</v>
      </c>
      <c r="E3" s="3" t="s">
        <v>89</v>
      </c>
      <c r="F3" s="3" t="s">
        <v>124</v>
      </c>
      <c r="H3" s="3"/>
    </row>
    <row r="4" spans="2:13" x14ac:dyDescent="0.2">
      <c r="M4" s="4"/>
    </row>
    <row r="5" spans="2:13" ht="15" x14ac:dyDescent="0.25">
      <c r="B5" s="5" t="s">
        <v>4</v>
      </c>
      <c r="E5" s="6">
        <f>E7-E6</f>
        <v>11185</v>
      </c>
      <c r="F5" s="6">
        <f>F7-F6</f>
        <v>11337</v>
      </c>
      <c r="H5" s="7"/>
      <c r="M5" s="4"/>
    </row>
    <row r="6" spans="2:13" ht="15" x14ac:dyDescent="0.25">
      <c r="B6" s="2" t="s">
        <v>5</v>
      </c>
      <c r="E6" s="6">
        <f>-(299-130-71)</f>
        <v>-98</v>
      </c>
      <c r="F6" s="6">
        <v>0</v>
      </c>
      <c r="H6" s="7"/>
      <c r="M6" s="4"/>
    </row>
    <row r="7" spans="2:13" ht="15" x14ac:dyDescent="0.25">
      <c r="B7" s="5" t="s">
        <v>6</v>
      </c>
      <c r="E7" s="9">
        <v>11087</v>
      </c>
      <c r="F7" s="9">
        <v>11337</v>
      </c>
      <c r="H7" s="7"/>
    </row>
    <row r="8" spans="2:13" ht="15" x14ac:dyDescent="0.25">
      <c r="B8" s="2" t="s">
        <v>7</v>
      </c>
      <c r="E8" s="6">
        <v>23</v>
      </c>
      <c r="F8" s="6">
        <v>-375</v>
      </c>
      <c r="H8" s="7"/>
    </row>
    <row r="9" spans="2:13" ht="15" x14ac:dyDescent="0.25">
      <c r="B9" s="5" t="s">
        <v>8</v>
      </c>
      <c r="E9" s="6">
        <f>E7+E8</f>
        <v>11110</v>
      </c>
      <c r="F9" s="6">
        <f>F7+F8</f>
        <v>10962</v>
      </c>
      <c r="H9" s="7"/>
    </row>
    <row r="10" spans="2:13" ht="15" x14ac:dyDescent="0.25">
      <c r="B10" s="2" t="s">
        <v>9</v>
      </c>
      <c r="E10" s="6">
        <v>-4628</v>
      </c>
      <c r="F10" s="6">
        <v>-5173</v>
      </c>
      <c r="H10" s="7"/>
      <c r="M10" s="4"/>
    </row>
    <row r="11" spans="2:13" ht="15" x14ac:dyDescent="0.25">
      <c r="B11" s="2" t="s">
        <v>10</v>
      </c>
      <c r="E11" s="8">
        <v>17</v>
      </c>
      <c r="F11" s="8">
        <v>0</v>
      </c>
      <c r="H11" s="7"/>
      <c r="M11" s="4"/>
    </row>
    <row r="12" spans="2:13" ht="15" x14ac:dyDescent="0.25">
      <c r="B12" s="5" t="s">
        <v>11</v>
      </c>
      <c r="E12" s="6">
        <v>6499</v>
      </c>
      <c r="F12" s="6">
        <v>5790</v>
      </c>
      <c r="H12" s="7"/>
    </row>
    <row r="13" spans="2:13" ht="15" x14ac:dyDescent="0.25">
      <c r="B13" s="2" t="s">
        <v>12</v>
      </c>
      <c r="E13" s="6">
        <f>E8</f>
        <v>23</v>
      </c>
      <c r="F13" s="6">
        <f>F8</f>
        <v>-375</v>
      </c>
      <c r="H13" s="7"/>
    </row>
    <row r="14" spans="2:13" ht="15" x14ac:dyDescent="0.25">
      <c r="B14" s="5" t="s">
        <v>13</v>
      </c>
      <c r="E14" s="6">
        <f>E11</f>
        <v>17</v>
      </c>
      <c r="F14" s="6">
        <f>F11</f>
        <v>0</v>
      </c>
      <c r="H14" s="7"/>
      <c r="M14" s="4"/>
    </row>
    <row r="15" spans="2:13" ht="15" x14ac:dyDescent="0.25">
      <c r="B15" s="5" t="s">
        <v>14</v>
      </c>
      <c r="E15" s="6">
        <f>E12-E13-E14</f>
        <v>6459</v>
      </c>
      <c r="F15" s="6">
        <f>F12-F13-F14</f>
        <v>6165</v>
      </c>
      <c r="H15" s="7"/>
    </row>
    <row r="16" spans="2:13" ht="15" x14ac:dyDescent="0.25">
      <c r="B16" s="2" t="s">
        <v>15</v>
      </c>
      <c r="E16" s="6">
        <f>+E6</f>
        <v>-98</v>
      </c>
      <c r="F16" s="6">
        <f>F6</f>
        <v>0</v>
      </c>
      <c r="H16" s="7"/>
    </row>
    <row r="17" spans="1:17" ht="15" x14ac:dyDescent="0.25">
      <c r="B17" s="5" t="s">
        <v>16</v>
      </c>
      <c r="E17" s="6">
        <f>E15-E16</f>
        <v>6557</v>
      </c>
      <c r="F17" s="6">
        <f>F15-F16</f>
        <v>6165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111</v>
      </c>
      <c r="C22" s="15"/>
      <c r="D22" s="15"/>
      <c r="E22" s="15"/>
      <c r="F22" s="15"/>
      <c r="G22" s="15"/>
      <c r="H22" s="15"/>
      <c r="I22" s="16"/>
      <c r="J22" s="4"/>
      <c r="K22" s="4"/>
      <c r="L22" s="4"/>
    </row>
    <row r="23" spans="1:17" ht="14.25" x14ac:dyDescent="0.2">
      <c r="B23" s="17"/>
      <c r="F23" s="18">
        <v>2019</v>
      </c>
      <c r="G23" s="19" t="s">
        <v>125</v>
      </c>
      <c r="I23" s="20"/>
      <c r="J23" s="4"/>
      <c r="K23" s="4"/>
      <c r="L23" s="4"/>
    </row>
    <row r="24" spans="1:17" ht="14.25" x14ac:dyDescent="0.2">
      <c r="B24" s="21" t="s">
        <v>99</v>
      </c>
      <c r="F24" s="22" t="s">
        <v>114</v>
      </c>
      <c r="G24" s="31">
        <v>-4.0000000000000001E-3</v>
      </c>
      <c r="H24" s="23"/>
      <c r="I24" s="24"/>
      <c r="J24" s="4"/>
      <c r="K24" s="4"/>
      <c r="L24" s="4"/>
    </row>
    <row r="25" spans="1:17" ht="14.25" x14ac:dyDescent="0.2">
      <c r="B25" s="21" t="s">
        <v>101</v>
      </c>
      <c r="F25" s="5" t="s">
        <v>80</v>
      </c>
      <c r="G25" s="31">
        <v>-3.6999999999999998E-2</v>
      </c>
      <c r="H25" s="23"/>
      <c r="I25" s="24"/>
      <c r="J25" s="4"/>
      <c r="K25" s="4"/>
      <c r="L25" s="4"/>
    </row>
    <row r="26" spans="1:17" ht="14.25" x14ac:dyDescent="0.2">
      <c r="B26" s="21" t="s">
        <v>116</v>
      </c>
      <c r="F26" s="5" t="s">
        <v>117</v>
      </c>
      <c r="G26" s="32" t="s">
        <v>126</v>
      </c>
      <c r="H26" s="23"/>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0" spans="1:17" x14ac:dyDescent="0.2">
      <c r="B30" s="5" t="s">
        <v>120</v>
      </c>
    </row>
    <row r="31" spans="1:17" x14ac:dyDescent="0.2">
      <c r="B31" s="33" t="s">
        <v>127</v>
      </c>
    </row>
    <row r="32" spans="1:17" x14ac:dyDescent="0.2">
      <c r="B32" s="33" t="s">
        <v>128</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20CD-FCF4-48A2-A073-EC5452DC24C6}">
  <sheetPr>
    <tabColor theme="0" tint="-0.14999847407452621"/>
  </sheetPr>
  <dimension ref="B2:H29"/>
  <sheetViews>
    <sheetView workbookViewId="0">
      <selection activeCell="J28" sqref="J28"/>
    </sheetView>
  </sheetViews>
  <sheetFormatPr defaultRowHeight="15" x14ac:dyDescent="0.25"/>
  <cols>
    <col min="1" max="1" width="9.140625" style="77"/>
    <col min="2" max="2" width="24.140625" style="77" customWidth="1"/>
    <col min="3" max="4" width="9.140625" style="77"/>
    <col min="5" max="5" width="27.7109375" style="77" customWidth="1"/>
    <col min="6" max="6" width="48.85546875" style="77" customWidth="1"/>
    <col min="7" max="16384" width="9.140625" style="77"/>
  </cols>
  <sheetData>
    <row r="2" spans="2:8" ht="15.75" x14ac:dyDescent="0.25">
      <c r="B2" s="75" t="s">
        <v>0</v>
      </c>
      <c r="C2" s="76"/>
      <c r="D2" s="76"/>
      <c r="E2" s="76"/>
      <c r="F2" s="76"/>
      <c r="G2" s="76"/>
      <c r="H2" s="76"/>
    </row>
    <row r="3" spans="2:8" x14ac:dyDescent="0.25">
      <c r="B3" s="76" t="s">
        <v>1</v>
      </c>
      <c r="C3" s="76"/>
      <c r="D3" s="76"/>
      <c r="E3" s="78" t="s">
        <v>2</v>
      </c>
      <c r="F3" s="78" t="s">
        <v>3</v>
      </c>
      <c r="G3" s="76"/>
      <c r="H3" s="78"/>
    </row>
    <row r="4" spans="2:8" x14ac:dyDescent="0.25">
      <c r="B4" s="76"/>
      <c r="C4" s="76"/>
      <c r="D4" s="76"/>
      <c r="E4" s="76"/>
      <c r="F4" s="97"/>
      <c r="G4" s="76"/>
      <c r="H4" s="76"/>
    </row>
    <row r="5" spans="2:8" x14ac:dyDescent="0.25">
      <c r="B5" s="79" t="s">
        <v>4</v>
      </c>
      <c r="C5" s="76"/>
      <c r="D5" s="76"/>
      <c r="E5" s="98">
        <f>E7-E6</f>
        <v>9284</v>
      </c>
      <c r="F5" s="98">
        <f>F7-F6</f>
        <v>8676</v>
      </c>
      <c r="G5" s="76"/>
      <c r="H5" s="81"/>
    </row>
    <row r="6" spans="2:8" x14ac:dyDescent="0.25">
      <c r="B6" s="76" t="s">
        <v>5</v>
      </c>
      <c r="C6" s="76"/>
      <c r="D6" s="76"/>
      <c r="E6" s="76">
        <v>-33</v>
      </c>
      <c r="F6" s="96">
        <v>611</v>
      </c>
      <c r="G6" s="76"/>
      <c r="H6" s="81"/>
    </row>
    <row r="7" spans="2:8" x14ac:dyDescent="0.25">
      <c r="B7" s="79" t="s">
        <v>6</v>
      </c>
      <c r="C7" s="76"/>
      <c r="D7" s="76"/>
      <c r="E7" s="79">
        <v>9251</v>
      </c>
      <c r="F7" s="99">
        <v>9287</v>
      </c>
      <c r="G7" s="76"/>
      <c r="H7" s="81"/>
    </row>
    <row r="8" spans="2:8" x14ac:dyDescent="0.25">
      <c r="B8" s="76" t="s">
        <v>7</v>
      </c>
      <c r="C8" s="76"/>
      <c r="D8" s="76"/>
      <c r="E8" s="80">
        <f>E9-E7</f>
        <v>-148</v>
      </c>
      <c r="F8" s="80">
        <f>F9-F7</f>
        <v>-157</v>
      </c>
      <c r="G8" s="76"/>
      <c r="H8" s="81"/>
    </row>
    <row r="9" spans="2:8" x14ac:dyDescent="0.25">
      <c r="B9" s="79" t="s">
        <v>8</v>
      </c>
      <c r="C9" s="76"/>
      <c r="D9" s="76"/>
      <c r="E9" s="79">
        <v>9103</v>
      </c>
      <c r="F9" s="98">
        <f>9130</f>
        <v>9130</v>
      </c>
      <c r="G9" s="82"/>
      <c r="H9" s="81"/>
    </row>
    <row r="10" spans="2:8" x14ac:dyDescent="0.25">
      <c r="B10" s="76" t="s">
        <v>9</v>
      </c>
      <c r="C10" s="76"/>
      <c r="D10" s="76"/>
      <c r="E10" s="76">
        <v>-4116</v>
      </c>
      <c r="F10" s="80">
        <v>-4171</v>
      </c>
      <c r="G10" s="76"/>
      <c r="H10" s="81"/>
    </row>
    <row r="11" spans="2:8" x14ac:dyDescent="0.25">
      <c r="B11" s="76" t="s">
        <v>10</v>
      </c>
      <c r="C11" s="76"/>
      <c r="D11" s="76"/>
      <c r="E11" s="76">
        <v>0</v>
      </c>
      <c r="F11" s="80">
        <v>-20</v>
      </c>
      <c r="G11" s="76"/>
      <c r="H11" s="81"/>
    </row>
    <row r="12" spans="2:8" x14ac:dyDescent="0.25">
      <c r="B12" s="79" t="s">
        <v>11</v>
      </c>
      <c r="C12" s="76"/>
      <c r="D12" s="76"/>
      <c r="E12" s="79">
        <v>4987</v>
      </c>
      <c r="F12" s="98">
        <f>4980</f>
        <v>4980</v>
      </c>
      <c r="G12" s="76"/>
      <c r="H12" s="81"/>
    </row>
    <row r="13" spans="2:8" x14ac:dyDescent="0.25">
      <c r="B13" s="76" t="s">
        <v>12</v>
      </c>
      <c r="C13" s="76"/>
      <c r="D13" s="76"/>
      <c r="E13" s="82">
        <f>E8</f>
        <v>-148</v>
      </c>
      <c r="F13" s="80">
        <f>F8</f>
        <v>-157</v>
      </c>
      <c r="G13" s="76"/>
      <c r="H13" s="81"/>
    </row>
    <row r="14" spans="2:8" x14ac:dyDescent="0.25">
      <c r="B14" s="79" t="s">
        <v>13</v>
      </c>
      <c r="C14" s="76"/>
      <c r="D14" s="76"/>
      <c r="E14" s="76">
        <f>E11</f>
        <v>0</v>
      </c>
      <c r="F14" s="80">
        <f>F11</f>
        <v>-20</v>
      </c>
      <c r="G14" s="76"/>
      <c r="H14" s="81"/>
    </row>
    <row r="15" spans="2:8" x14ac:dyDescent="0.25">
      <c r="B15" s="79" t="s">
        <v>14</v>
      </c>
      <c r="C15" s="76"/>
      <c r="D15" s="76"/>
      <c r="E15" s="98">
        <f>E12-E13+E14</f>
        <v>5135</v>
      </c>
      <c r="F15" s="98">
        <v>5115.9802299120029</v>
      </c>
      <c r="G15" s="76"/>
      <c r="H15" s="81"/>
    </row>
    <row r="16" spans="2:8" x14ac:dyDescent="0.25">
      <c r="B16" s="76" t="s">
        <v>15</v>
      </c>
      <c r="C16" s="76"/>
      <c r="D16" s="76"/>
      <c r="E16" s="80">
        <f>+E6</f>
        <v>-33</v>
      </c>
      <c r="F16" s="80">
        <f>+F6</f>
        <v>611</v>
      </c>
      <c r="G16" s="76"/>
      <c r="H16" s="81"/>
    </row>
    <row r="17" spans="2:8" x14ac:dyDescent="0.25">
      <c r="B17" s="79" t="s">
        <v>16</v>
      </c>
      <c r="C17" s="76"/>
      <c r="D17" s="76"/>
      <c r="E17" s="98">
        <f>E15-E16</f>
        <v>5168</v>
      </c>
      <c r="F17" s="98">
        <f>F15-F16</f>
        <v>4504.9802299120029</v>
      </c>
      <c r="G17" s="76"/>
      <c r="H17" s="81"/>
    </row>
    <row r="18" spans="2:8" x14ac:dyDescent="0.25">
      <c r="B18" s="76"/>
      <c r="C18" s="76"/>
      <c r="D18" s="76"/>
      <c r="E18" s="82"/>
      <c r="F18" s="82"/>
      <c r="G18" s="76"/>
      <c r="H18" s="76"/>
    </row>
    <row r="19" spans="2:8" x14ac:dyDescent="0.25">
      <c r="B19" s="76" t="s">
        <v>17</v>
      </c>
      <c r="C19" s="76"/>
      <c r="D19" s="76"/>
      <c r="E19" s="76"/>
      <c r="F19" s="76"/>
      <c r="G19" s="76"/>
      <c r="H19" s="76"/>
    </row>
    <row r="20" spans="2:8" x14ac:dyDescent="0.25">
      <c r="B20" s="83"/>
      <c r="C20" s="83"/>
      <c r="D20" s="83"/>
      <c r="E20" s="83"/>
      <c r="F20" s="83"/>
      <c r="G20" s="83"/>
      <c r="H20" s="83"/>
    </row>
    <row r="21" spans="2:8" ht="15.75" thickBot="1" x14ac:dyDescent="0.3">
      <c r="B21" s="84"/>
      <c r="C21" s="84"/>
      <c r="D21" s="84"/>
      <c r="E21" s="84"/>
      <c r="F21" s="84"/>
      <c r="G21" s="76"/>
      <c r="H21" s="76"/>
    </row>
    <row r="22" spans="2:8" x14ac:dyDescent="0.25">
      <c r="B22" s="100" t="s">
        <v>18</v>
      </c>
      <c r="C22" s="101"/>
      <c r="D22" s="85"/>
      <c r="E22" s="85"/>
      <c r="F22" s="86"/>
      <c r="G22" s="76"/>
      <c r="H22" s="76"/>
    </row>
    <row r="23" spans="2:8" x14ac:dyDescent="0.25">
      <c r="B23" s="102"/>
      <c r="C23" s="103"/>
      <c r="D23" s="87"/>
      <c r="E23" s="87"/>
      <c r="F23" s="88">
        <v>2023</v>
      </c>
      <c r="G23" s="76"/>
      <c r="H23" s="76"/>
    </row>
    <row r="24" spans="2:8" x14ac:dyDescent="0.25">
      <c r="B24" s="89" t="s">
        <v>19</v>
      </c>
      <c r="C24" s="87"/>
      <c r="D24" s="87"/>
      <c r="E24" s="87"/>
      <c r="F24" s="90" t="s">
        <v>137</v>
      </c>
      <c r="G24" s="76"/>
      <c r="H24" s="76"/>
    </row>
    <row r="25" spans="2:8" x14ac:dyDescent="0.25">
      <c r="B25" s="89" t="s">
        <v>20</v>
      </c>
      <c r="C25" s="87"/>
      <c r="D25" s="87"/>
      <c r="E25" s="87"/>
      <c r="F25" s="90" t="s">
        <v>138</v>
      </c>
      <c r="G25" s="76"/>
      <c r="H25" s="76"/>
    </row>
    <row r="26" spans="2:8" x14ac:dyDescent="0.25">
      <c r="B26" s="89" t="s">
        <v>21</v>
      </c>
      <c r="C26" s="87"/>
      <c r="D26" s="87"/>
      <c r="E26" s="87"/>
      <c r="F26" s="91" t="s">
        <v>22</v>
      </c>
      <c r="G26" s="76"/>
      <c r="H26" s="76"/>
    </row>
    <row r="27" spans="2:8" ht="15.75" thickBot="1" x14ac:dyDescent="0.3">
      <c r="B27" s="92" t="s">
        <v>23</v>
      </c>
      <c r="C27" s="93"/>
      <c r="D27" s="93"/>
      <c r="E27" s="93"/>
      <c r="F27" s="94"/>
      <c r="G27" s="76"/>
      <c r="H27" s="76"/>
    </row>
    <row r="28" spans="2:8" x14ac:dyDescent="0.25">
      <c r="B28" s="95"/>
      <c r="C28" s="87"/>
      <c r="D28" s="87"/>
      <c r="E28" s="87"/>
      <c r="F28" s="87"/>
      <c r="G28" s="76"/>
      <c r="H28" s="76"/>
    </row>
    <row r="29" spans="2:8" x14ac:dyDescent="0.25">
      <c r="B29" s="79"/>
      <c r="C29" s="87"/>
      <c r="D29" s="87"/>
      <c r="E29" s="87"/>
      <c r="F29" s="87"/>
      <c r="G29" s="76"/>
      <c r="H29" s="76"/>
    </row>
  </sheetData>
  <mergeCells count="1">
    <mergeCell ref="B22:C23"/>
  </mergeCells>
  <pageMargins left="0.7" right="0.7" top="0.75" bottom="0.75" header="0.3" footer="0.3"/>
  <legacy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4.5703125" style="2" customWidth="1"/>
    <col min="6" max="6" width="19.1406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129</v>
      </c>
    </row>
    <row r="3" spans="2:13" x14ac:dyDescent="0.2">
      <c r="B3" s="2" t="s">
        <v>1</v>
      </c>
      <c r="E3" s="3" t="s">
        <v>95</v>
      </c>
      <c r="F3" s="3" t="s">
        <v>130</v>
      </c>
      <c r="H3" s="3"/>
    </row>
    <row r="4" spans="2:13" x14ac:dyDescent="0.2">
      <c r="M4" s="4"/>
    </row>
    <row r="5" spans="2:13" ht="15" x14ac:dyDescent="0.25">
      <c r="B5" s="5" t="s">
        <v>4</v>
      </c>
      <c r="E5" s="6">
        <f>E7-E6</f>
        <v>11129</v>
      </c>
      <c r="F5" s="6">
        <f>F7-F6</f>
        <v>11407</v>
      </c>
      <c r="H5" s="7"/>
      <c r="M5" s="4"/>
    </row>
    <row r="6" spans="2:13" ht="15" x14ac:dyDescent="0.25">
      <c r="B6" s="2" t="s">
        <v>5</v>
      </c>
      <c r="E6" s="6">
        <f>46</f>
        <v>46</v>
      </c>
      <c r="F6" s="6">
        <v>-67</v>
      </c>
      <c r="H6" s="7"/>
      <c r="M6" s="4"/>
    </row>
    <row r="7" spans="2:13" ht="15" x14ac:dyDescent="0.25">
      <c r="B7" s="5" t="s">
        <v>6</v>
      </c>
      <c r="E7" s="9">
        <v>11175</v>
      </c>
      <c r="F7" s="9">
        <v>11340</v>
      </c>
      <c r="H7" s="7"/>
    </row>
    <row r="8" spans="2:13" ht="15" x14ac:dyDescent="0.25">
      <c r="B8" s="2" t="s">
        <v>7</v>
      </c>
      <c r="E8" s="6">
        <v>8</v>
      </c>
      <c r="F8" s="6">
        <v>-176</v>
      </c>
      <c r="H8" s="7"/>
    </row>
    <row r="9" spans="2:13" ht="15" x14ac:dyDescent="0.25">
      <c r="B9" s="5" t="s">
        <v>8</v>
      </c>
      <c r="E9" s="6">
        <f>E7+E8</f>
        <v>11183</v>
      </c>
      <c r="F9" s="6">
        <f>F7+F8</f>
        <v>11164</v>
      </c>
      <c r="H9" s="7"/>
    </row>
    <row r="10" spans="2:13" ht="15" x14ac:dyDescent="0.25">
      <c r="B10" s="2" t="s">
        <v>9</v>
      </c>
      <c r="E10" s="6">
        <v>-4507</v>
      </c>
      <c r="F10" s="6">
        <v>-5355</v>
      </c>
      <c r="H10" s="7"/>
      <c r="M10" s="4"/>
    </row>
    <row r="11" spans="2:13" ht="15" x14ac:dyDescent="0.25">
      <c r="B11" s="2" t="s">
        <v>10</v>
      </c>
      <c r="E11" s="8">
        <v>-19</v>
      </c>
      <c r="F11" s="8">
        <v>-1</v>
      </c>
      <c r="H11" s="7"/>
      <c r="M11" s="4"/>
    </row>
    <row r="12" spans="2:13" ht="15" x14ac:dyDescent="0.25">
      <c r="B12" s="5" t="s">
        <v>11</v>
      </c>
      <c r="E12" s="6">
        <v>6657</v>
      </c>
      <c r="F12" s="6">
        <v>5809</v>
      </c>
      <c r="H12" s="7"/>
    </row>
    <row r="13" spans="2:13" ht="15" x14ac:dyDescent="0.25">
      <c r="B13" s="2" t="s">
        <v>12</v>
      </c>
      <c r="E13" s="6">
        <f>E8</f>
        <v>8</v>
      </c>
      <c r="F13" s="6">
        <f>F8</f>
        <v>-176</v>
      </c>
      <c r="H13" s="7"/>
    </row>
    <row r="14" spans="2:13" ht="15" x14ac:dyDescent="0.25">
      <c r="B14" s="5" t="s">
        <v>13</v>
      </c>
      <c r="E14" s="6">
        <f>E11</f>
        <v>-19</v>
      </c>
      <c r="F14" s="6">
        <f>F11</f>
        <v>-1</v>
      </c>
      <c r="H14" s="7"/>
      <c r="M14" s="4"/>
    </row>
    <row r="15" spans="2:13" ht="15" x14ac:dyDescent="0.25">
      <c r="B15" s="5" t="s">
        <v>14</v>
      </c>
      <c r="E15" s="6">
        <f>E12-E13-E14</f>
        <v>6668</v>
      </c>
      <c r="F15" s="6">
        <f>F12-F13-F14</f>
        <v>5986</v>
      </c>
      <c r="H15" s="7"/>
    </row>
    <row r="16" spans="2:13" ht="15" x14ac:dyDescent="0.25">
      <c r="B16" s="2" t="s">
        <v>15</v>
      </c>
      <c r="E16" s="6">
        <f>46</f>
        <v>46</v>
      </c>
      <c r="F16" s="6">
        <f>F6</f>
        <v>-67</v>
      </c>
      <c r="H16" s="7"/>
    </row>
    <row r="17" spans="1:17" ht="15" x14ac:dyDescent="0.25">
      <c r="B17" s="5" t="s">
        <v>16</v>
      </c>
      <c r="E17" s="6">
        <f>E15-E16</f>
        <v>6622</v>
      </c>
      <c r="F17" s="6">
        <f>F15-F16</f>
        <v>6053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131</v>
      </c>
      <c r="C22" s="15"/>
      <c r="D22" s="15"/>
      <c r="E22" s="15"/>
      <c r="F22" s="15"/>
      <c r="G22" s="15"/>
      <c r="H22" s="15"/>
      <c r="I22" s="16"/>
      <c r="J22" s="4"/>
      <c r="K22" s="4"/>
      <c r="L22" s="4"/>
    </row>
    <row r="23" spans="1:17" ht="14.25" x14ac:dyDescent="0.2">
      <c r="B23" s="17"/>
      <c r="F23" s="18">
        <v>2019</v>
      </c>
      <c r="G23" s="19" t="s">
        <v>132</v>
      </c>
      <c r="I23" s="20"/>
      <c r="J23" s="4"/>
      <c r="K23" s="4"/>
      <c r="L23" s="4"/>
    </row>
    <row r="24" spans="1:17" ht="14.25" x14ac:dyDescent="0.2">
      <c r="B24" s="21" t="s">
        <v>99</v>
      </c>
      <c r="F24" s="22" t="s">
        <v>64</v>
      </c>
      <c r="G24" s="31">
        <v>1.4E-2</v>
      </c>
      <c r="H24" s="23" t="s">
        <v>133</v>
      </c>
      <c r="I24" s="24"/>
      <c r="J24" s="4"/>
      <c r="K24" s="4"/>
      <c r="L24" s="4"/>
    </row>
    <row r="25" spans="1:17" ht="14.25" x14ac:dyDescent="0.2">
      <c r="B25" s="21" t="s">
        <v>101</v>
      </c>
      <c r="F25" s="5" t="s">
        <v>134</v>
      </c>
      <c r="G25" s="31">
        <v>1.9E-2</v>
      </c>
      <c r="H25" s="23" t="s">
        <v>133</v>
      </c>
      <c r="I25" s="24"/>
      <c r="J25" s="4"/>
      <c r="K25" s="4"/>
      <c r="L25" s="4"/>
    </row>
    <row r="26" spans="1:17" ht="14.25" x14ac:dyDescent="0.2">
      <c r="B26" s="21" t="s">
        <v>116</v>
      </c>
      <c r="F26" s="5" t="s">
        <v>117</v>
      </c>
      <c r="G26" s="32" t="s">
        <v>135</v>
      </c>
      <c r="H26" s="23" t="s">
        <v>136</v>
      </c>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3093-6B87-4B94-ABE3-C831AD062948}">
  <sheetPr>
    <tabColor theme="0" tint="-0.14999847407452621"/>
  </sheetPr>
  <dimension ref="A2:Q32"/>
  <sheetViews>
    <sheetView showGridLines="0" zoomScale="99" zoomScaleNormal="99" workbookViewId="0">
      <selection activeCell="E40" sqref="E4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24</v>
      </c>
    </row>
    <row r="3" spans="2:13" x14ac:dyDescent="0.2">
      <c r="B3" s="2" t="s">
        <v>1</v>
      </c>
      <c r="E3" s="3" t="s">
        <v>25</v>
      </c>
      <c r="F3" s="3" t="s">
        <v>26</v>
      </c>
      <c r="H3" s="3"/>
    </row>
    <row r="4" spans="2:13" x14ac:dyDescent="0.2">
      <c r="M4" s="4"/>
    </row>
    <row r="5" spans="2:13" ht="15" x14ac:dyDescent="0.25">
      <c r="B5" s="5" t="s">
        <v>4</v>
      </c>
      <c r="E5" s="73">
        <f>E7-E6</f>
        <v>8808</v>
      </c>
      <c r="F5" s="73">
        <f>F7-F6</f>
        <v>8146</v>
      </c>
      <c r="H5" s="7"/>
      <c r="M5" s="4"/>
    </row>
    <row r="6" spans="2:13" ht="15" x14ac:dyDescent="0.25">
      <c r="B6" s="2" t="s">
        <v>5</v>
      </c>
      <c r="E6" s="6">
        <v>-41</v>
      </c>
      <c r="F6" s="58">
        <f>165+145</f>
        <v>310</v>
      </c>
      <c r="H6" s="7"/>
      <c r="M6" s="4"/>
    </row>
    <row r="7" spans="2:13" ht="15" x14ac:dyDescent="0.25">
      <c r="B7" s="5" t="s">
        <v>6</v>
      </c>
      <c r="E7" s="74">
        <v>8767</v>
      </c>
      <c r="F7" s="74">
        <v>8456</v>
      </c>
      <c r="H7" s="7"/>
    </row>
    <row r="8" spans="2:13" ht="15" x14ac:dyDescent="0.25">
      <c r="B8" s="2" t="s">
        <v>7</v>
      </c>
      <c r="E8" s="6">
        <v>-188</v>
      </c>
      <c r="F8" s="6">
        <v>-185</v>
      </c>
      <c r="H8" s="7"/>
    </row>
    <row r="9" spans="2:13" ht="15" x14ac:dyDescent="0.25">
      <c r="B9" s="5" t="s">
        <v>8</v>
      </c>
      <c r="E9" s="73">
        <f>+E7+E8</f>
        <v>8579</v>
      </c>
      <c r="F9" s="73">
        <f>+F7+F8</f>
        <v>8271</v>
      </c>
      <c r="H9" s="7"/>
    </row>
    <row r="10" spans="2:13" ht="15" x14ac:dyDescent="0.25">
      <c r="B10" s="2" t="s">
        <v>9</v>
      </c>
      <c r="E10" s="6">
        <v>-4205</v>
      </c>
      <c r="F10" s="6">
        <v>-4328</v>
      </c>
      <c r="H10" s="7"/>
      <c r="M10" s="4"/>
    </row>
    <row r="11" spans="2:13" ht="15" x14ac:dyDescent="0.25">
      <c r="B11" s="2" t="s">
        <v>10</v>
      </c>
      <c r="E11" s="8">
        <v>0</v>
      </c>
      <c r="F11" s="8">
        <v>-2500</v>
      </c>
      <c r="H11" s="7"/>
      <c r="M11" s="4"/>
    </row>
    <row r="12" spans="2:13" ht="15" x14ac:dyDescent="0.25">
      <c r="B12" s="5" t="s">
        <v>11</v>
      </c>
      <c r="E12" s="73">
        <f>+E11+E10+E9</f>
        <v>4374</v>
      </c>
      <c r="F12" s="73">
        <f>+F11+F10+F9</f>
        <v>1443</v>
      </c>
      <c r="H12" s="7"/>
    </row>
    <row r="13" spans="2:13" ht="15" x14ac:dyDescent="0.25">
      <c r="B13" s="2" t="s">
        <v>12</v>
      </c>
      <c r="E13" s="6">
        <f>E8</f>
        <v>-188</v>
      </c>
      <c r="F13" s="6">
        <f>F8</f>
        <v>-185</v>
      </c>
      <c r="H13" s="7"/>
    </row>
    <row r="14" spans="2:13" ht="15" x14ac:dyDescent="0.25">
      <c r="B14" s="5" t="s">
        <v>13</v>
      </c>
      <c r="E14" s="6">
        <f>E11</f>
        <v>0</v>
      </c>
      <c r="F14" s="6">
        <f>F11</f>
        <v>-2500</v>
      </c>
      <c r="H14" s="7"/>
      <c r="M14" s="4"/>
    </row>
    <row r="15" spans="2:13" ht="15" x14ac:dyDescent="0.25">
      <c r="B15" s="5" t="s">
        <v>14</v>
      </c>
      <c r="E15" s="73">
        <f>E12-E13-E14</f>
        <v>4562</v>
      </c>
      <c r="F15" s="73">
        <f>F12-F13-F14</f>
        <v>4128</v>
      </c>
      <c r="H15" s="7"/>
    </row>
    <row r="16" spans="2:13" ht="15" x14ac:dyDescent="0.25">
      <c r="B16" s="2" t="s">
        <v>27</v>
      </c>
      <c r="E16" s="6">
        <f>+E6</f>
        <v>-41</v>
      </c>
      <c r="F16" s="6">
        <f>+F6</f>
        <v>310</v>
      </c>
      <c r="H16" s="7"/>
    </row>
    <row r="17" spans="1:17" ht="15" x14ac:dyDescent="0.25">
      <c r="B17" s="2" t="s">
        <v>28</v>
      </c>
      <c r="E17" s="6">
        <v>-34</v>
      </c>
      <c r="F17" s="6"/>
      <c r="H17" s="7"/>
    </row>
    <row r="18" spans="1:17" ht="15" x14ac:dyDescent="0.25">
      <c r="B18" s="5" t="s">
        <v>16</v>
      </c>
      <c r="E18" s="73">
        <f>E15-E16-E17</f>
        <v>4637</v>
      </c>
      <c r="F18" s="73">
        <f>F15-F16-F17</f>
        <v>3818</v>
      </c>
      <c r="H18" s="7"/>
    </row>
    <row r="20" spans="1:17" s="10" customFormat="1" ht="15" x14ac:dyDescent="0.2">
      <c r="A20" s="2"/>
      <c r="B20" s="2" t="s">
        <v>17</v>
      </c>
      <c r="C20" s="2"/>
      <c r="D20" s="2"/>
      <c r="E20" s="2"/>
      <c r="F20" s="2"/>
      <c r="G20" s="2"/>
      <c r="H20" s="2"/>
      <c r="I20" s="2"/>
      <c r="J20" s="2"/>
    </row>
    <row r="21" spans="1:17" x14ac:dyDescent="0.2">
      <c r="B21" s="11"/>
      <c r="C21" s="11"/>
      <c r="D21" s="11"/>
      <c r="E21" s="11"/>
      <c r="F21" s="11"/>
      <c r="G21" s="11"/>
      <c r="H21" s="11"/>
      <c r="I21" s="11"/>
      <c r="J21" s="11"/>
      <c r="K21" s="11"/>
      <c r="L21" s="11"/>
      <c r="M21" s="12"/>
      <c r="N21" s="12"/>
      <c r="O21" s="12"/>
      <c r="P21" s="12"/>
      <c r="Q21" s="12"/>
    </row>
    <row r="22" spans="1:17" ht="13.5" thickBot="1" x14ac:dyDescent="0.25">
      <c r="B22" s="13"/>
      <c r="C22" s="13"/>
      <c r="D22" s="13"/>
      <c r="E22" s="13"/>
      <c r="F22" s="13"/>
      <c r="G22" s="13"/>
      <c r="H22" s="13"/>
      <c r="I22" s="13"/>
      <c r="J22" s="13"/>
      <c r="K22" s="13"/>
      <c r="L22" s="13"/>
    </row>
    <row r="23" spans="1:17" ht="15.6" customHeight="1" x14ac:dyDescent="0.2">
      <c r="B23" s="104" t="s">
        <v>18</v>
      </c>
      <c r="C23" s="105"/>
      <c r="D23" s="15"/>
      <c r="E23" s="15"/>
      <c r="F23" s="61"/>
      <c r="G23" s="21"/>
      <c r="I23" s="4"/>
      <c r="J23" s="4"/>
      <c r="K23" s="4"/>
      <c r="L23" s="4"/>
    </row>
    <row r="24" spans="1:17" ht="14.45" customHeight="1" x14ac:dyDescent="0.2">
      <c r="B24" s="106"/>
      <c r="C24" s="107"/>
      <c r="F24" s="71">
        <v>2023</v>
      </c>
      <c r="G24" s="36"/>
      <c r="J24" s="4"/>
      <c r="K24" s="4"/>
      <c r="L24" s="4"/>
    </row>
    <row r="25" spans="1:17" ht="14.25" x14ac:dyDescent="0.2">
      <c r="B25" s="44" t="s">
        <v>19</v>
      </c>
      <c r="F25" s="72" t="s">
        <v>29</v>
      </c>
      <c r="G25" s="37" t="s">
        <v>30</v>
      </c>
      <c r="H25" s="23"/>
      <c r="I25" s="38"/>
      <c r="J25" s="4"/>
      <c r="K25" s="4"/>
      <c r="L25" s="4"/>
    </row>
    <row r="26" spans="1:17" ht="14.25" x14ac:dyDescent="0.2">
      <c r="B26" s="44" t="s">
        <v>20</v>
      </c>
      <c r="F26" s="72" t="s">
        <v>29</v>
      </c>
      <c r="G26" s="39" t="s">
        <v>30</v>
      </c>
      <c r="H26" s="23"/>
      <c r="I26" s="38"/>
      <c r="J26" s="4"/>
      <c r="K26" s="4"/>
      <c r="L26" s="4"/>
    </row>
    <row r="27" spans="1:17" ht="14.25" x14ac:dyDescent="0.2">
      <c r="B27" s="44" t="s">
        <v>21</v>
      </c>
      <c r="F27" s="20" t="s">
        <v>22</v>
      </c>
      <c r="G27" s="40" t="s">
        <v>30</v>
      </c>
      <c r="H27" s="23"/>
      <c r="I27" s="38"/>
      <c r="J27" s="4"/>
      <c r="K27" s="4"/>
      <c r="L27" s="4"/>
    </row>
    <row r="28" spans="1:17" ht="14.1" customHeight="1" thickBot="1" x14ac:dyDescent="0.25">
      <c r="B28" s="67" t="s">
        <v>23</v>
      </c>
      <c r="C28" s="68"/>
      <c r="D28" s="68"/>
      <c r="E28" s="68"/>
      <c r="F28" s="69"/>
      <c r="G28" s="41"/>
      <c r="I28" s="42"/>
      <c r="J28" s="4"/>
      <c r="K28" s="4"/>
      <c r="L28" s="4"/>
    </row>
    <row r="29" spans="1:17" x14ac:dyDescent="0.2">
      <c r="B29" s="4"/>
    </row>
    <row r="30" spans="1:17" x14ac:dyDescent="0.2">
      <c r="B30" s="5"/>
    </row>
    <row r="31" spans="1:17" x14ac:dyDescent="0.2">
      <c r="B31" s="33"/>
    </row>
    <row r="32" spans="1:17" x14ac:dyDescent="0.2">
      <c r="B32"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C69B-055E-4539-8668-B7B21E734B72}">
  <sheetPr>
    <tabColor theme="0" tint="-0.14999847407452621"/>
  </sheetPr>
  <dimension ref="A3:P31"/>
  <sheetViews>
    <sheetView showGridLines="0" zoomScale="130" zoomScaleNormal="130" workbookViewId="0">
      <selection activeCell="H19" sqref="H19"/>
    </sheetView>
  </sheetViews>
  <sheetFormatPr defaultColWidth="9.140625" defaultRowHeight="12.75" x14ac:dyDescent="0.2"/>
  <cols>
    <col min="1" max="1" width="4.7109375" style="2" customWidth="1"/>
    <col min="2" max="2" width="9.140625" style="2" customWidth="1"/>
    <col min="3" max="3" width="11.5703125" style="2" customWidth="1"/>
    <col min="4" max="4" width="18.85546875" style="2" customWidth="1"/>
    <col min="5" max="5" width="31.42578125" style="2" customWidth="1"/>
    <col min="6" max="6" width="19.5703125" style="2" customWidth="1"/>
    <col min="7" max="7" width="14.140625" style="2" customWidth="1"/>
    <col min="8" max="8" width="18.42578125" style="2" customWidth="1"/>
    <col min="9" max="10" width="9.140625" style="2"/>
    <col min="11" max="11" width="27.85546875" style="2" customWidth="1"/>
    <col min="12" max="13" width="9.140625" style="2"/>
    <col min="14" max="14" width="6.42578125" style="2" customWidth="1"/>
    <col min="15" max="16384" width="9.140625" style="2"/>
  </cols>
  <sheetData>
    <row r="3" spans="2:12" ht="15.75" x14ac:dyDescent="0.25">
      <c r="B3" s="1" t="s">
        <v>31</v>
      </c>
    </row>
    <row r="4" spans="2:12" x14ac:dyDescent="0.2">
      <c r="B4" s="2" t="s">
        <v>1</v>
      </c>
      <c r="E4" s="3" t="s">
        <v>32</v>
      </c>
      <c r="F4" s="3" t="s">
        <v>33</v>
      </c>
      <c r="H4" s="3"/>
      <c r="L4" s="4"/>
    </row>
    <row r="5" spans="2:12" x14ac:dyDescent="0.2">
      <c r="L5" s="4"/>
    </row>
    <row r="6" spans="2:12" ht="15" x14ac:dyDescent="0.25">
      <c r="B6" s="5" t="s">
        <v>4</v>
      </c>
      <c r="E6" s="6">
        <f>E8-E7</f>
        <v>8144</v>
      </c>
      <c r="F6" s="6">
        <f>F8-F7</f>
        <v>8025</v>
      </c>
      <c r="H6" s="7"/>
      <c r="L6" s="4"/>
    </row>
    <row r="7" spans="2:12" ht="15" x14ac:dyDescent="0.25">
      <c r="B7" s="2" t="s">
        <v>5</v>
      </c>
      <c r="E7" s="6">
        <v>-66</v>
      </c>
      <c r="F7" s="6">
        <v>23</v>
      </c>
      <c r="H7" s="7"/>
    </row>
    <row r="8" spans="2:12" ht="15" x14ac:dyDescent="0.25">
      <c r="B8" s="5" t="s">
        <v>6</v>
      </c>
      <c r="E8" s="9">
        <v>8078</v>
      </c>
      <c r="F8" s="9">
        <v>8048</v>
      </c>
      <c r="H8" s="7"/>
    </row>
    <row r="9" spans="2:12" ht="15" x14ac:dyDescent="0.25">
      <c r="B9" s="2" t="s">
        <v>7</v>
      </c>
      <c r="E9" s="6">
        <v>-225</v>
      </c>
      <c r="F9" s="6">
        <v>1598</v>
      </c>
      <c r="H9" s="7"/>
    </row>
    <row r="10" spans="2:12" ht="15" x14ac:dyDescent="0.25">
      <c r="B10" s="5" t="s">
        <v>8</v>
      </c>
      <c r="E10" s="6">
        <f>+E9+E8</f>
        <v>7853</v>
      </c>
      <c r="F10" s="6">
        <f>+F9+F8</f>
        <v>9646</v>
      </c>
      <c r="H10" s="7"/>
      <c r="L10" s="4"/>
    </row>
    <row r="11" spans="2:12" ht="15" x14ac:dyDescent="0.25">
      <c r="B11" s="2" t="s">
        <v>9</v>
      </c>
      <c r="E11" s="6">
        <v>-4019</v>
      </c>
      <c r="F11" s="6">
        <v>-4253</v>
      </c>
      <c r="H11" s="7"/>
      <c r="L11" s="4"/>
    </row>
    <row r="12" spans="2:12" ht="15" x14ac:dyDescent="0.25">
      <c r="B12" s="2" t="s">
        <v>10</v>
      </c>
      <c r="E12" s="8">
        <v>0</v>
      </c>
      <c r="F12" s="8">
        <v>0</v>
      </c>
      <c r="H12" s="7"/>
    </row>
    <row r="13" spans="2:12" ht="15" x14ac:dyDescent="0.25">
      <c r="B13" s="5" t="s">
        <v>11</v>
      </c>
      <c r="E13" s="6">
        <v>3834</v>
      </c>
      <c r="F13" s="6">
        <v>5393</v>
      </c>
      <c r="H13" s="7"/>
    </row>
    <row r="14" spans="2:12" ht="15" x14ac:dyDescent="0.25">
      <c r="B14" s="2" t="s">
        <v>12</v>
      </c>
      <c r="E14" s="6">
        <f>E9</f>
        <v>-225</v>
      </c>
      <c r="F14" s="6">
        <f>F9</f>
        <v>1598</v>
      </c>
      <c r="H14" s="7"/>
      <c r="L14" s="4"/>
    </row>
    <row r="15" spans="2:12" ht="15" x14ac:dyDescent="0.25">
      <c r="B15" s="5" t="s">
        <v>13</v>
      </c>
      <c r="E15" s="6">
        <f>E12</f>
        <v>0</v>
      </c>
      <c r="F15" s="6">
        <f>F12</f>
        <v>0</v>
      </c>
      <c r="H15" s="7"/>
    </row>
    <row r="16" spans="2:12" ht="15" x14ac:dyDescent="0.25">
      <c r="B16" s="5" t="s">
        <v>14</v>
      </c>
      <c r="E16" s="6">
        <f>E13-E14-E15</f>
        <v>4059</v>
      </c>
      <c r="F16" s="6">
        <f>F13-F14-F15</f>
        <v>3795</v>
      </c>
      <c r="H16" s="7"/>
    </row>
    <row r="17" spans="1:16" ht="15" x14ac:dyDescent="0.25">
      <c r="B17" s="2" t="s">
        <v>15</v>
      </c>
      <c r="E17" s="6">
        <f>+E7</f>
        <v>-66</v>
      </c>
      <c r="F17" s="6">
        <f>+F7</f>
        <v>23</v>
      </c>
      <c r="H17" s="7"/>
    </row>
    <row r="18" spans="1:16" ht="15" x14ac:dyDescent="0.25">
      <c r="B18" s="5" t="s">
        <v>16</v>
      </c>
      <c r="E18" s="6">
        <f>E16-E17</f>
        <v>4125</v>
      </c>
      <c r="F18" s="6">
        <f>F16-F17</f>
        <v>3772</v>
      </c>
      <c r="H18" s="7"/>
    </row>
    <row r="19" spans="1:16" s="10" customFormat="1" ht="15" x14ac:dyDescent="0.2">
      <c r="A19" s="2"/>
      <c r="B19" s="2"/>
      <c r="C19" s="2"/>
      <c r="D19" s="2"/>
      <c r="E19" s="2"/>
      <c r="F19" s="2"/>
      <c r="G19" s="2"/>
      <c r="H19" s="2"/>
      <c r="I19" s="2"/>
      <c r="J19" s="2"/>
      <c r="K19" s="2"/>
    </row>
    <row r="20" spans="1:16" ht="15" x14ac:dyDescent="0.2">
      <c r="B20" s="2" t="s">
        <v>17</v>
      </c>
      <c r="K20" s="10"/>
      <c r="L20" s="12"/>
      <c r="M20" s="12"/>
      <c r="N20" s="12"/>
      <c r="O20" s="12"/>
      <c r="P20" s="12"/>
    </row>
    <row r="21" spans="1:16" x14ac:dyDescent="0.2">
      <c r="B21" s="11"/>
      <c r="C21" s="11"/>
      <c r="D21" s="11"/>
      <c r="E21" s="11"/>
      <c r="F21" s="11"/>
      <c r="G21" s="11"/>
      <c r="H21" s="11"/>
      <c r="I21" s="11"/>
      <c r="J21" s="11"/>
      <c r="K21" s="11"/>
    </row>
    <row r="22" spans="1:16" ht="13.5" thickBot="1" x14ac:dyDescent="0.25">
      <c r="B22" s="13"/>
      <c r="C22" s="13"/>
      <c r="D22" s="13"/>
      <c r="E22" s="13"/>
      <c r="F22" s="13"/>
      <c r="G22" s="13"/>
      <c r="H22" s="13"/>
      <c r="I22" s="13"/>
      <c r="J22" s="13"/>
      <c r="K22" s="13"/>
    </row>
    <row r="23" spans="1:16" x14ac:dyDescent="0.2">
      <c r="B23" s="104" t="s">
        <v>18</v>
      </c>
      <c r="C23" s="105"/>
      <c r="D23" s="15"/>
      <c r="E23" s="15"/>
      <c r="F23" s="61"/>
      <c r="G23" s="21"/>
      <c r="I23" s="4"/>
      <c r="J23" s="4"/>
      <c r="K23" s="4"/>
    </row>
    <row r="24" spans="1:16" x14ac:dyDescent="0.2">
      <c r="B24" s="106"/>
      <c r="C24" s="107"/>
      <c r="F24" s="62">
        <v>2023</v>
      </c>
      <c r="G24" s="36"/>
      <c r="J24" s="4"/>
      <c r="K24" s="4"/>
    </row>
    <row r="25" spans="1:16" ht="14.25" x14ac:dyDescent="0.2">
      <c r="B25" s="44" t="s">
        <v>19</v>
      </c>
      <c r="F25" s="63" t="s">
        <v>34</v>
      </c>
      <c r="G25" s="37" t="s">
        <v>30</v>
      </c>
      <c r="H25" s="23"/>
      <c r="I25" s="38"/>
      <c r="J25" s="4"/>
      <c r="K25" s="4"/>
    </row>
    <row r="26" spans="1:16" ht="14.25" x14ac:dyDescent="0.2">
      <c r="B26" s="44" t="s">
        <v>20</v>
      </c>
      <c r="F26" s="63" t="s">
        <v>34</v>
      </c>
      <c r="G26" s="39" t="s">
        <v>30</v>
      </c>
      <c r="H26" s="23"/>
      <c r="I26" s="38"/>
      <c r="J26" s="4"/>
      <c r="K26" s="4"/>
    </row>
    <row r="27" spans="1:16" ht="14.25" x14ac:dyDescent="0.2">
      <c r="B27" s="44" t="s">
        <v>21</v>
      </c>
      <c r="F27" s="70" t="s">
        <v>22</v>
      </c>
      <c r="G27" s="40" t="s">
        <v>30</v>
      </c>
      <c r="H27" s="23"/>
      <c r="I27" s="38"/>
      <c r="J27" s="4"/>
      <c r="K27" s="4"/>
    </row>
    <row r="28" spans="1:16" ht="13.5" thickBot="1" x14ac:dyDescent="0.25">
      <c r="B28" s="67" t="s">
        <v>23</v>
      </c>
      <c r="C28" s="68"/>
      <c r="D28" s="68"/>
      <c r="E28" s="68"/>
      <c r="F28" s="69"/>
      <c r="G28" s="41"/>
      <c r="I28" s="42"/>
      <c r="J28" s="4"/>
      <c r="K28" s="4"/>
    </row>
    <row r="29" spans="1:16" x14ac:dyDescent="0.2">
      <c r="B29" s="4"/>
    </row>
    <row r="30" spans="1:16" x14ac:dyDescent="0.2">
      <c r="B30" s="5"/>
    </row>
    <row r="31" spans="1:16" x14ac:dyDescent="0.2">
      <c r="A31"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zoomScale="130" zoomScaleNormal="130" workbookViewId="0">
      <selection activeCell="B22" sqref="B22:F27"/>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35</v>
      </c>
    </row>
    <row r="3" spans="2:13" x14ac:dyDescent="0.2">
      <c r="B3" s="2" t="s">
        <v>1</v>
      </c>
      <c r="E3" s="3" t="s">
        <v>36</v>
      </c>
      <c r="F3" s="3" t="s">
        <v>37</v>
      </c>
      <c r="H3" s="3"/>
    </row>
    <row r="4" spans="2:13" x14ac:dyDescent="0.2">
      <c r="M4" s="4"/>
    </row>
    <row r="5" spans="2:13" ht="15" x14ac:dyDescent="0.25">
      <c r="B5" s="5" t="s">
        <v>4</v>
      </c>
      <c r="E5" s="6">
        <f>E7-E6</f>
        <v>10283</v>
      </c>
      <c r="F5" s="6">
        <f>F7-F6</f>
        <v>10103</v>
      </c>
      <c r="H5" s="7"/>
      <c r="M5" s="4"/>
    </row>
    <row r="6" spans="2:13" ht="15" x14ac:dyDescent="0.25">
      <c r="B6" s="2" t="s">
        <v>5</v>
      </c>
      <c r="E6" s="6">
        <f>-57-80</f>
        <v>-137</v>
      </c>
      <c r="F6" s="6">
        <v>45</v>
      </c>
      <c r="H6" s="7"/>
      <c r="M6" s="4"/>
    </row>
    <row r="7" spans="2:13" ht="15" x14ac:dyDescent="0.25">
      <c r="B7" s="5" t="s">
        <v>6</v>
      </c>
      <c r="E7" s="9">
        <v>10146</v>
      </c>
      <c r="F7" s="9">
        <v>10148</v>
      </c>
      <c r="H7" s="7"/>
    </row>
    <row r="8" spans="2:13" ht="15" x14ac:dyDescent="0.25">
      <c r="B8" s="2" t="s">
        <v>7</v>
      </c>
      <c r="E8" s="6">
        <v>-338</v>
      </c>
      <c r="F8" s="6">
        <v>-1205</v>
      </c>
      <c r="H8" s="7"/>
    </row>
    <row r="9" spans="2:13" ht="15" x14ac:dyDescent="0.25">
      <c r="B9" s="5" t="s">
        <v>8</v>
      </c>
      <c r="E9" s="6">
        <f>+E7+E8+1</f>
        <v>9809</v>
      </c>
      <c r="F9" s="6">
        <f>+F7+F8</f>
        <v>8943</v>
      </c>
      <c r="H9" s="7"/>
    </row>
    <row r="10" spans="2:13" ht="15" x14ac:dyDescent="0.25">
      <c r="B10" s="2" t="s">
        <v>9</v>
      </c>
      <c r="E10" s="6">
        <v>-5874</v>
      </c>
      <c r="F10" s="6">
        <v>-5806</v>
      </c>
      <c r="H10" s="7"/>
      <c r="M10" s="4"/>
    </row>
    <row r="11" spans="2:13" ht="15" x14ac:dyDescent="0.25">
      <c r="B11" s="2" t="s">
        <v>10</v>
      </c>
      <c r="E11" s="8">
        <v>-22</v>
      </c>
      <c r="F11" s="8">
        <v>1</v>
      </c>
      <c r="H11" s="7"/>
      <c r="M11" s="4"/>
    </row>
    <row r="12" spans="2:13" ht="15" x14ac:dyDescent="0.25">
      <c r="B12" s="5" t="s">
        <v>11</v>
      </c>
      <c r="E12" s="6">
        <v>3913</v>
      </c>
      <c r="F12" s="6">
        <v>3137</v>
      </c>
      <c r="H12" s="7"/>
    </row>
    <row r="13" spans="2:13" ht="15" x14ac:dyDescent="0.25">
      <c r="B13" s="2" t="s">
        <v>12</v>
      </c>
      <c r="E13" s="6">
        <f>E8</f>
        <v>-338</v>
      </c>
      <c r="F13" s="6">
        <f>F8</f>
        <v>-1205</v>
      </c>
      <c r="H13" s="7"/>
    </row>
    <row r="14" spans="2:13" ht="15" x14ac:dyDescent="0.25">
      <c r="B14" s="5" t="s">
        <v>13</v>
      </c>
      <c r="E14" s="6">
        <f>E11</f>
        <v>-22</v>
      </c>
      <c r="F14" s="6">
        <f>F11</f>
        <v>1</v>
      </c>
      <c r="H14" s="7"/>
      <c r="M14" s="4"/>
    </row>
    <row r="15" spans="2:13" ht="15" x14ac:dyDescent="0.25">
      <c r="B15" s="5" t="s">
        <v>14</v>
      </c>
      <c r="E15" s="6">
        <f>E12-E13-E14</f>
        <v>4273</v>
      </c>
      <c r="F15" s="6">
        <f>F12-F13-F14</f>
        <v>4341</v>
      </c>
      <c r="H15" s="7"/>
    </row>
    <row r="16" spans="2:13" ht="15" x14ac:dyDescent="0.25">
      <c r="B16" s="2" t="s">
        <v>15</v>
      </c>
      <c r="E16" s="6">
        <f>+E6</f>
        <v>-137</v>
      </c>
      <c r="F16" s="6">
        <f>F6</f>
        <v>45</v>
      </c>
      <c r="H16" s="7"/>
    </row>
    <row r="17" spans="1:17" ht="15" x14ac:dyDescent="0.25">
      <c r="B17" s="5" t="s">
        <v>16</v>
      </c>
      <c r="E17" s="6">
        <f>E15-E16</f>
        <v>4410</v>
      </c>
      <c r="F17" s="6">
        <f>F15-F16</f>
        <v>4296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61"/>
      <c r="G22" s="21"/>
      <c r="I22" s="4"/>
      <c r="J22" s="4"/>
      <c r="K22" s="4"/>
      <c r="L22" s="4"/>
    </row>
    <row r="23" spans="1:17" ht="14.25" x14ac:dyDescent="0.2">
      <c r="B23" s="17"/>
      <c r="F23" s="62">
        <v>2023</v>
      </c>
      <c r="G23" s="36"/>
      <c r="J23" s="4"/>
      <c r="K23" s="4"/>
      <c r="L23" s="4"/>
    </row>
    <row r="24" spans="1:17" ht="14.25" x14ac:dyDescent="0.2">
      <c r="B24" s="44" t="s">
        <v>19</v>
      </c>
      <c r="F24" s="63" t="s">
        <v>34</v>
      </c>
      <c r="G24" s="37" t="s">
        <v>30</v>
      </c>
      <c r="H24" s="23"/>
      <c r="I24" s="38"/>
      <c r="J24" s="4"/>
      <c r="K24" s="4"/>
      <c r="L24" s="4"/>
    </row>
    <row r="25" spans="1:17" ht="14.25" x14ac:dyDescent="0.2">
      <c r="B25" s="44" t="s">
        <v>20</v>
      </c>
      <c r="F25" s="63" t="s">
        <v>34</v>
      </c>
      <c r="G25" s="39" t="s">
        <v>30</v>
      </c>
      <c r="H25" s="23"/>
      <c r="I25" s="38"/>
      <c r="J25" s="4"/>
      <c r="K25" s="4"/>
      <c r="L25" s="4"/>
    </row>
    <row r="26" spans="1:17" ht="15" thickBot="1" x14ac:dyDescent="0.25">
      <c r="B26" s="64" t="s">
        <v>21</v>
      </c>
      <c r="C26" s="65"/>
      <c r="D26" s="65"/>
      <c r="E26" s="65"/>
      <c r="F26" s="66" t="s">
        <v>22</v>
      </c>
      <c r="G26" s="40" t="s">
        <v>30</v>
      </c>
      <c r="H26" s="23"/>
      <c r="I26" s="38"/>
      <c r="J26" s="4"/>
      <c r="K26" s="4"/>
      <c r="L26" s="4"/>
    </row>
    <row r="27" spans="1:17" ht="13.5" thickBot="1" x14ac:dyDescent="0.25">
      <c r="B27" s="67" t="s">
        <v>23</v>
      </c>
      <c r="C27" s="68"/>
      <c r="D27" s="68"/>
      <c r="E27" s="68"/>
      <c r="F27" s="69"/>
      <c r="G27" s="43"/>
      <c r="H27" s="4"/>
      <c r="I27" s="4"/>
      <c r="J27" s="4"/>
      <c r="K27" s="4"/>
      <c r="L27" s="4"/>
    </row>
    <row r="28" spans="1:17" x14ac:dyDescent="0.2">
      <c r="B28" s="4"/>
    </row>
    <row r="29" spans="1:17" x14ac:dyDescent="0.2">
      <c r="B29" s="5"/>
    </row>
    <row r="30" spans="1:17" x14ac:dyDescent="0.2">
      <c r="B30" s="33"/>
    </row>
    <row r="31" spans="1:17" x14ac:dyDescent="0.2">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38</v>
      </c>
    </row>
    <row r="3" spans="2:13" x14ac:dyDescent="0.2">
      <c r="B3" s="2" t="s">
        <v>1</v>
      </c>
      <c r="E3" s="3" t="s">
        <v>3</v>
      </c>
      <c r="F3" s="3" t="s">
        <v>39</v>
      </c>
      <c r="H3" s="3"/>
    </row>
    <row r="4" spans="2:13" x14ac:dyDescent="0.2">
      <c r="M4" s="4"/>
    </row>
    <row r="5" spans="2:13" ht="15" x14ac:dyDescent="0.25">
      <c r="B5" s="5" t="s">
        <v>4</v>
      </c>
      <c r="E5" s="6">
        <f>E7-E6</f>
        <v>12448</v>
      </c>
      <c r="F5" s="6">
        <f>F7-F6</f>
        <v>12841</v>
      </c>
      <c r="H5" s="7"/>
      <c r="M5" s="4"/>
    </row>
    <row r="6" spans="2:13" x14ac:dyDescent="0.2">
      <c r="B6" s="2" t="s">
        <v>5</v>
      </c>
      <c r="E6" s="58">
        <v>611</v>
      </c>
      <c r="F6" s="58">
        <f>-84+54+45</f>
        <v>15</v>
      </c>
      <c r="H6" s="7"/>
      <c r="M6" s="4"/>
    </row>
    <row r="7" spans="2:13" ht="15" x14ac:dyDescent="0.25">
      <c r="B7" s="5" t="s">
        <v>6</v>
      </c>
      <c r="E7" s="9">
        <v>13059</v>
      </c>
      <c r="F7" s="9">
        <v>12856</v>
      </c>
      <c r="H7" s="7"/>
    </row>
    <row r="8" spans="2:13" ht="15" x14ac:dyDescent="0.25">
      <c r="B8" s="2" t="s">
        <v>7</v>
      </c>
      <c r="E8" s="6">
        <f>-223+55</f>
        <v>-168</v>
      </c>
      <c r="F8" s="6">
        <f>-174+21</f>
        <v>-153</v>
      </c>
      <c r="H8" s="7"/>
    </row>
    <row r="9" spans="2:13" ht="15" x14ac:dyDescent="0.25">
      <c r="B9" s="5" t="s">
        <v>8</v>
      </c>
      <c r="E9" s="6">
        <f>+E7+E8</f>
        <v>12891</v>
      </c>
      <c r="F9" s="6">
        <f>+F7+F8</f>
        <v>12703</v>
      </c>
      <c r="H9" s="7"/>
    </row>
    <row r="10" spans="2:13" ht="15" x14ac:dyDescent="0.25">
      <c r="B10" s="2" t="s">
        <v>9</v>
      </c>
      <c r="E10" s="6">
        <v>-6459</v>
      </c>
      <c r="F10" s="6">
        <v>-6616.7</v>
      </c>
      <c r="H10" s="7"/>
      <c r="M10" s="4"/>
    </row>
    <row r="11" spans="2:13" ht="15" x14ac:dyDescent="0.25">
      <c r="B11" s="2" t="s">
        <v>10</v>
      </c>
      <c r="E11" s="8">
        <v>20</v>
      </c>
      <c r="F11" s="8">
        <v>4.3</v>
      </c>
      <c r="H11" s="7"/>
      <c r="M11" s="4"/>
    </row>
    <row r="12" spans="2:13" ht="15" x14ac:dyDescent="0.25">
      <c r="B12" s="5" t="s">
        <v>11</v>
      </c>
      <c r="E12" s="6">
        <f>6453</f>
        <v>6453</v>
      </c>
      <c r="F12" s="6">
        <f>+F11+F10+F9</f>
        <v>6090.6</v>
      </c>
      <c r="H12" s="7"/>
    </row>
    <row r="13" spans="2:13" ht="15" x14ac:dyDescent="0.25">
      <c r="B13" s="2" t="s">
        <v>12</v>
      </c>
      <c r="E13" s="6">
        <f>E8</f>
        <v>-168</v>
      </c>
      <c r="F13" s="6">
        <f>F8</f>
        <v>-153</v>
      </c>
      <c r="H13" s="7"/>
    </row>
    <row r="14" spans="2:13" ht="15" x14ac:dyDescent="0.25">
      <c r="B14" s="5" t="s">
        <v>13</v>
      </c>
      <c r="E14" s="6">
        <f>E11</f>
        <v>20</v>
      </c>
      <c r="F14" s="6">
        <f>F11</f>
        <v>4.3</v>
      </c>
      <c r="H14" s="7"/>
      <c r="M14" s="4"/>
    </row>
    <row r="15" spans="2:13" ht="15" x14ac:dyDescent="0.25">
      <c r="B15" s="5" t="s">
        <v>14</v>
      </c>
      <c r="E15" s="6">
        <f>E12-E13-E14</f>
        <v>6601</v>
      </c>
      <c r="F15" s="6">
        <f>F12-F13-F14</f>
        <v>6239.3</v>
      </c>
      <c r="H15" s="7"/>
    </row>
    <row r="16" spans="2:13" ht="15" x14ac:dyDescent="0.25">
      <c r="B16" s="2" t="s">
        <v>15</v>
      </c>
      <c r="E16" s="6">
        <f>+E6</f>
        <v>611</v>
      </c>
      <c r="F16" s="6">
        <f>+F6</f>
        <v>15</v>
      </c>
      <c r="H16" s="7"/>
    </row>
    <row r="17" spans="1:17" ht="15" x14ac:dyDescent="0.25">
      <c r="B17" s="5" t="s">
        <v>16</v>
      </c>
      <c r="E17" s="6">
        <f>E15-E16</f>
        <v>5990</v>
      </c>
      <c r="F17" s="6">
        <f>F15-F16</f>
        <v>6224.3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44</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6" customHeight="1" x14ac:dyDescent="0.2">
      <c r="B27" s="108" t="s">
        <v>47</v>
      </c>
      <c r="C27" s="109"/>
      <c r="D27" s="109"/>
      <c r="E27" s="109"/>
      <c r="F27" s="110"/>
      <c r="G27" s="41"/>
      <c r="I27" s="42"/>
      <c r="J27" s="4"/>
      <c r="K27" s="4"/>
      <c r="L27" s="4"/>
    </row>
    <row r="28" spans="1:17" ht="13.5" thickBot="1" x14ac:dyDescent="0.25">
      <c r="B28" s="67" t="s">
        <v>48</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49</v>
      </c>
    </row>
    <row r="3" spans="2:13" x14ac:dyDescent="0.2">
      <c r="B3" s="2" t="s">
        <v>1</v>
      </c>
      <c r="E3" s="3" t="s">
        <v>50</v>
      </c>
      <c r="F3" s="3" t="s">
        <v>51</v>
      </c>
      <c r="H3" s="3"/>
    </row>
    <row r="4" spans="2:13" x14ac:dyDescent="0.2">
      <c r="M4" s="4"/>
    </row>
    <row r="5" spans="2:13" ht="15" x14ac:dyDescent="0.25">
      <c r="B5" s="5" t="s">
        <v>4</v>
      </c>
      <c r="E5" s="6">
        <f>E7-E6</f>
        <v>11911</v>
      </c>
      <c r="F5" s="58">
        <f>F7-F6</f>
        <v>12265</v>
      </c>
      <c r="H5" s="7"/>
      <c r="M5" s="4"/>
    </row>
    <row r="6" spans="2:13" x14ac:dyDescent="0.2">
      <c r="B6" s="2" t="s">
        <v>5</v>
      </c>
      <c r="E6" s="58">
        <f>280+165+145</f>
        <v>590</v>
      </c>
      <c r="F6" s="58">
        <v>88</v>
      </c>
      <c r="H6" s="7"/>
      <c r="M6" s="4"/>
    </row>
    <row r="7" spans="2:13" ht="15" x14ac:dyDescent="0.25">
      <c r="B7" s="5" t="s">
        <v>6</v>
      </c>
      <c r="E7" s="9">
        <v>12501</v>
      </c>
      <c r="F7" s="59">
        <v>12353</v>
      </c>
      <c r="H7" s="7"/>
    </row>
    <row r="8" spans="2:13" ht="15" x14ac:dyDescent="0.25">
      <c r="B8" s="2" t="s">
        <v>7</v>
      </c>
      <c r="E8" s="6">
        <v>-380</v>
      </c>
      <c r="F8" s="6">
        <v>-255</v>
      </c>
      <c r="H8" s="7"/>
    </row>
    <row r="9" spans="2:13" ht="15" x14ac:dyDescent="0.25">
      <c r="B9" s="5" t="s">
        <v>8</v>
      </c>
      <c r="E9" s="6">
        <f>+E7+E8</f>
        <v>12121</v>
      </c>
      <c r="F9" s="58">
        <f>F7+F8</f>
        <v>12098</v>
      </c>
      <c r="H9" s="7"/>
    </row>
    <row r="10" spans="2:13" ht="15" x14ac:dyDescent="0.25">
      <c r="B10" s="2" t="s">
        <v>9</v>
      </c>
      <c r="E10" s="6">
        <v>-6557</v>
      </c>
      <c r="F10" s="58">
        <v>-6422</v>
      </c>
      <c r="H10" s="7"/>
      <c r="M10" s="4"/>
    </row>
    <row r="11" spans="2:13" ht="15" x14ac:dyDescent="0.25">
      <c r="B11" s="2" t="s">
        <v>10</v>
      </c>
      <c r="E11" s="8">
        <v>-2500</v>
      </c>
      <c r="F11" s="60">
        <v>-5</v>
      </c>
      <c r="H11" s="7"/>
      <c r="M11" s="4"/>
    </row>
    <row r="12" spans="2:13" ht="15" x14ac:dyDescent="0.25">
      <c r="B12" s="5" t="s">
        <v>11</v>
      </c>
      <c r="E12" s="6">
        <f>+E11+E10+E9</f>
        <v>3064</v>
      </c>
      <c r="F12" s="58">
        <f>+F9+F10+F11</f>
        <v>5671</v>
      </c>
      <c r="H12" s="7"/>
    </row>
    <row r="13" spans="2:13" ht="15" x14ac:dyDescent="0.25">
      <c r="B13" s="2" t="s">
        <v>12</v>
      </c>
      <c r="E13" s="6">
        <f>E8</f>
        <v>-380</v>
      </c>
      <c r="F13" s="58">
        <f>F8</f>
        <v>-255</v>
      </c>
      <c r="H13" s="7"/>
    </row>
    <row r="14" spans="2:13" ht="15" x14ac:dyDescent="0.25">
      <c r="B14" s="5" t="s">
        <v>13</v>
      </c>
      <c r="E14" s="6">
        <f>E11</f>
        <v>-2500</v>
      </c>
      <c r="F14" s="58">
        <f>F11</f>
        <v>-5</v>
      </c>
      <c r="H14" s="7"/>
      <c r="M14" s="4"/>
    </row>
    <row r="15" spans="2:13" ht="15" x14ac:dyDescent="0.25">
      <c r="B15" s="5" t="s">
        <v>14</v>
      </c>
      <c r="E15" s="6">
        <f>E12-E13-E14</f>
        <v>5944</v>
      </c>
      <c r="F15" s="58">
        <f>F12-F13-F14</f>
        <v>5931</v>
      </c>
      <c r="H15" s="7"/>
    </row>
    <row r="16" spans="2:13" ht="15" x14ac:dyDescent="0.25">
      <c r="B16" s="2" t="s">
        <v>15</v>
      </c>
      <c r="E16" s="6">
        <f>+E6</f>
        <v>590</v>
      </c>
      <c r="F16" s="58">
        <f>+F6</f>
        <v>88</v>
      </c>
      <c r="H16" s="7"/>
    </row>
    <row r="17" spans="1:17" ht="15" x14ac:dyDescent="0.25">
      <c r="B17" s="5" t="s">
        <v>16</v>
      </c>
      <c r="E17" s="6">
        <f>E15-E16</f>
        <v>5354</v>
      </c>
      <c r="F17" s="58">
        <f>F15-F16</f>
        <v>5843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44</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9" customHeight="1" x14ac:dyDescent="0.2">
      <c r="B27" s="108" t="s">
        <v>47</v>
      </c>
      <c r="C27" s="109"/>
      <c r="D27" s="109"/>
      <c r="E27" s="109"/>
      <c r="F27" s="110"/>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53</v>
      </c>
    </row>
    <row r="3" spans="2:13" x14ac:dyDescent="0.2">
      <c r="B3" s="2" t="s">
        <v>1</v>
      </c>
      <c r="E3" s="3" t="s">
        <v>33</v>
      </c>
      <c r="F3" s="3" t="s">
        <v>54</v>
      </c>
      <c r="H3" s="3"/>
    </row>
    <row r="4" spans="2:13" x14ac:dyDescent="0.2">
      <c r="M4" s="4"/>
    </row>
    <row r="5" spans="2:13" ht="15" x14ac:dyDescent="0.25">
      <c r="B5" s="5" t="s">
        <v>4</v>
      </c>
      <c r="E5" s="6">
        <f>E7-E6</f>
        <v>11637</v>
      </c>
      <c r="F5" s="6">
        <f>F7-F6</f>
        <v>12209</v>
      </c>
      <c r="H5" s="7"/>
      <c r="M5" s="4"/>
    </row>
    <row r="6" spans="2:13" ht="15" x14ac:dyDescent="0.25">
      <c r="B6" s="2" t="s">
        <v>5</v>
      </c>
      <c r="E6" s="6">
        <v>23</v>
      </c>
      <c r="F6" s="6"/>
      <c r="H6" s="7"/>
      <c r="M6" s="4"/>
    </row>
    <row r="7" spans="2:13" ht="15" x14ac:dyDescent="0.25">
      <c r="B7" s="5" t="s">
        <v>6</v>
      </c>
      <c r="E7" s="9">
        <v>11660</v>
      </c>
      <c r="F7" s="9">
        <v>12209</v>
      </c>
      <c r="H7" s="7"/>
    </row>
    <row r="8" spans="2:13" ht="15" x14ac:dyDescent="0.25">
      <c r="B8" s="2" t="s">
        <v>7</v>
      </c>
      <c r="E8" s="6">
        <v>1551</v>
      </c>
      <c r="F8" s="6">
        <v>-149</v>
      </c>
      <c r="H8" s="7"/>
    </row>
    <row r="9" spans="2:13" ht="15" x14ac:dyDescent="0.25">
      <c r="B9" s="5" t="s">
        <v>8</v>
      </c>
      <c r="E9" s="6">
        <f>+E8+E7</f>
        <v>13211</v>
      </c>
      <c r="F9" s="6">
        <v>12061</v>
      </c>
      <c r="H9" s="7"/>
    </row>
    <row r="10" spans="2:13" ht="15" x14ac:dyDescent="0.25">
      <c r="B10" s="2" t="s">
        <v>9</v>
      </c>
      <c r="E10" s="6">
        <v>-6360</v>
      </c>
      <c r="F10" s="6">
        <v>-6380</v>
      </c>
      <c r="H10" s="7"/>
      <c r="M10" s="4"/>
    </row>
    <row r="11" spans="2:13" ht="15" x14ac:dyDescent="0.25">
      <c r="B11" s="2" t="s">
        <v>10</v>
      </c>
      <c r="E11" s="8">
        <v>0</v>
      </c>
      <c r="F11" s="8">
        <v>0</v>
      </c>
      <c r="H11" s="7"/>
      <c r="M11" s="4"/>
    </row>
    <row r="12" spans="2:13" ht="15" x14ac:dyDescent="0.25">
      <c r="B12" s="5" t="s">
        <v>11</v>
      </c>
      <c r="E12" s="6">
        <v>6852</v>
      </c>
      <c r="F12" s="6">
        <v>5680</v>
      </c>
      <c r="H12" s="7"/>
    </row>
    <row r="13" spans="2:13" ht="15" x14ac:dyDescent="0.25">
      <c r="B13" s="2" t="s">
        <v>12</v>
      </c>
      <c r="E13" s="6">
        <f>E8</f>
        <v>1551</v>
      </c>
      <c r="F13" s="6">
        <f>F8</f>
        <v>-149</v>
      </c>
      <c r="H13" s="7"/>
    </row>
    <row r="14" spans="2:13" ht="15" x14ac:dyDescent="0.25">
      <c r="B14" s="5" t="s">
        <v>13</v>
      </c>
      <c r="E14" s="6">
        <f>E11</f>
        <v>0</v>
      </c>
      <c r="F14" s="6">
        <f>F11</f>
        <v>0</v>
      </c>
      <c r="H14" s="7"/>
      <c r="M14" s="4"/>
    </row>
    <row r="15" spans="2:13" ht="15" x14ac:dyDescent="0.25">
      <c r="B15" s="5" t="s">
        <v>14</v>
      </c>
      <c r="E15" s="6">
        <f>E12-E13-E14</f>
        <v>5301</v>
      </c>
      <c r="F15" s="6">
        <f>F12-F13-F14</f>
        <v>5829</v>
      </c>
      <c r="H15" s="7"/>
    </row>
    <row r="16" spans="2:13" ht="15" x14ac:dyDescent="0.25">
      <c r="B16" s="2" t="s">
        <v>15</v>
      </c>
      <c r="E16" s="6">
        <f>+E6</f>
        <v>23</v>
      </c>
      <c r="F16" s="6">
        <f>F6</f>
        <v>0</v>
      </c>
      <c r="H16" s="7"/>
    </row>
    <row r="17" spans="1:17" ht="15" x14ac:dyDescent="0.25">
      <c r="B17" s="5" t="s">
        <v>16</v>
      </c>
      <c r="E17" s="6">
        <f>E15-E16</f>
        <v>5278</v>
      </c>
      <c r="F17" s="6">
        <f>F15-F16</f>
        <v>5829</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55</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8.25" customHeight="1" x14ac:dyDescent="0.2">
      <c r="B27" s="108" t="s">
        <v>47</v>
      </c>
      <c r="C27" s="109"/>
      <c r="D27" s="109"/>
      <c r="E27" s="109"/>
      <c r="F27" s="110"/>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56</v>
      </c>
    </row>
    <row r="3" spans="2:13" x14ac:dyDescent="0.2">
      <c r="B3" s="2" t="s">
        <v>1</v>
      </c>
      <c r="E3" s="3" t="s">
        <v>37</v>
      </c>
      <c r="F3" s="3" t="s">
        <v>57</v>
      </c>
      <c r="H3" s="3"/>
    </row>
    <row r="4" spans="2:13" x14ac:dyDescent="0.2">
      <c r="M4" s="4"/>
    </row>
    <row r="5" spans="2:13" ht="15" x14ac:dyDescent="0.25">
      <c r="B5" s="5" t="s">
        <v>4</v>
      </c>
      <c r="E5" s="6">
        <f>E7-E6</f>
        <v>11698</v>
      </c>
      <c r="F5" s="6">
        <f>F7-F6</f>
        <v>12510</v>
      </c>
      <c r="H5" s="7"/>
      <c r="M5" s="4"/>
    </row>
    <row r="6" spans="2:13" ht="15" x14ac:dyDescent="0.25">
      <c r="B6" s="2" t="s">
        <v>5</v>
      </c>
      <c r="E6" s="6">
        <v>45</v>
      </c>
      <c r="F6" s="6">
        <f>76-37</f>
        <v>39</v>
      </c>
      <c r="H6" s="7"/>
      <c r="M6" s="4"/>
    </row>
    <row r="7" spans="2:13" ht="15" x14ac:dyDescent="0.25">
      <c r="B7" s="5" t="s">
        <v>6</v>
      </c>
      <c r="E7" s="9">
        <v>11743</v>
      </c>
      <c r="F7" s="9">
        <v>12549</v>
      </c>
      <c r="H7" s="7"/>
    </row>
    <row r="8" spans="2:13" ht="15" x14ac:dyDescent="0.25">
      <c r="B8" s="2" t="s">
        <v>7</v>
      </c>
      <c r="E8" s="6">
        <v>-1231</v>
      </c>
      <c r="F8" s="6">
        <v>2818</v>
      </c>
      <c r="H8" s="7"/>
    </row>
    <row r="9" spans="2:13" ht="15" x14ac:dyDescent="0.25">
      <c r="B9" s="5" t="s">
        <v>8</v>
      </c>
      <c r="E9" s="6">
        <v>10512</v>
      </c>
      <c r="F9" s="6">
        <v>15366</v>
      </c>
      <c r="H9" s="7"/>
    </row>
    <row r="10" spans="2:13" ht="15" x14ac:dyDescent="0.25">
      <c r="B10" s="2" t="s">
        <v>9</v>
      </c>
      <c r="E10" s="6">
        <v>-6499</v>
      </c>
      <c r="F10" s="6">
        <v>-6502</v>
      </c>
      <c r="H10" s="7"/>
      <c r="M10" s="4"/>
    </row>
    <row r="11" spans="2:13" ht="15" x14ac:dyDescent="0.25">
      <c r="B11" s="2" t="s">
        <v>10</v>
      </c>
      <c r="E11" s="8">
        <v>1</v>
      </c>
      <c r="F11" s="8">
        <v>-3</v>
      </c>
      <c r="H11" s="7"/>
      <c r="M11" s="4"/>
    </row>
    <row r="12" spans="2:13" ht="15" x14ac:dyDescent="0.25">
      <c r="B12" s="5" t="s">
        <v>11</v>
      </c>
      <c r="E12" s="6">
        <v>4064</v>
      </c>
      <c r="F12" s="6">
        <v>8861</v>
      </c>
      <c r="H12" s="7"/>
    </row>
    <row r="13" spans="2:13" ht="15" x14ac:dyDescent="0.25">
      <c r="B13" s="2" t="s">
        <v>12</v>
      </c>
      <c r="E13" s="6">
        <f>E8</f>
        <v>-1231</v>
      </c>
      <c r="F13" s="6">
        <f>F8</f>
        <v>2818</v>
      </c>
      <c r="H13" s="7"/>
    </row>
    <row r="14" spans="2:13" ht="15" x14ac:dyDescent="0.25">
      <c r="B14" s="5" t="s">
        <v>13</v>
      </c>
      <c r="E14" s="6">
        <f>E11</f>
        <v>1</v>
      </c>
      <c r="F14" s="6">
        <f>F11</f>
        <v>-3</v>
      </c>
      <c r="H14" s="7"/>
      <c r="M14" s="4"/>
    </row>
    <row r="15" spans="2:13" ht="15" x14ac:dyDescent="0.25">
      <c r="B15" s="5" t="s">
        <v>14</v>
      </c>
      <c r="E15" s="6">
        <f>E12-E13-E14</f>
        <v>5294</v>
      </c>
      <c r="F15" s="6">
        <f>F12-F13-F14</f>
        <v>6046</v>
      </c>
      <c r="H15" s="7"/>
    </row>
    <row r="16" spans="2:13" ht="15" x14ac:dyDescent="0.25">
      <c r="B16" s="2" t="s">
        <v>15</v>
      </c>
      <c r="E16" s="6">
        <f>+E6</f>
        <v>45</v>
      </c>
      <c r="F16" s="6">
        <f>F6</f>
        <v>39</v>
      </c>
      <c r="H16" s="7"/>
    </row>
    <row r="17" spans="1:17" ht="15" x14ac:dyDescent="0.25">
      <c r="B17" s="5" t="s">
        <v>16</v>
      </c>
      <c r="E17" s="6">
        <f>E15-E16</f>
        <v>5249</v>
      </c>
      <c r="F17" s="6">
        <f>F15-F16</f>
        <v>6007</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55</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8.25" customHeight="1" x14ac:dyDescent="0.2">
      <c r="B27" s="108" t="s">
        <v>47</v>
      </c>
      <c r="C27" s="109"/>
      <c r="D27" s="109"/>
      <c r="E27" s="109"/>
      <c r="F27" s="110"/>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7" ma:contentTypeDescription="Create a new document." ma:contentTypeScope="" ma:versionID="e4ffd9d4f68d974a009dd0065bbbefc9">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17efc14f8a9e15bb957a6a7858bc93b9"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2.xml><?xml version="1.0" encoding="utf-8"?>
<ds:datastoreItem xmlns:ds="http://schemas.openxmlformats.org/officeDocument/2006/customXml" ds:itemID="{00079AF9-379E-4671-A01F-DE6C3A14E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 ds:uri="baa6ae30-afb9-43ca-979f-40996da77185"/>
    <ds:schemaRef ds:uri="193f3a61-1ccc-4bd5-a505-175ac40a581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Telenor Q4 23</vt:lpstr>
      <vt:lpstr>Telenor Q323</vt:lpstr>
      <vt:lpstr>Telenor Q223</vt:lpstr>
      <vt:lpstr>Telenor Q123</vt: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Q119 pre IFRS 16'!Print_Area</vt:lpstr>
      <vt:lpstr>'Telenor Q120 incl. Myanmar'!Print_Area</vt:lpstr>
      <vt:lpstr>'Telenor Q121 incl. Myanmar'!Print_Area</vt:lpstr>
      <vt:lpstr>'Telenor Q122'!Print_Area</vt:lpstr>
      <vt:lpstr>'Telenor Q123'!Print_Area</vt:lpstr>
      <vt:lpstr>'Telenor Q221'!Print_Area</vt:lpstr>
      <vt:lpstr>'Telenor Q222'!Print_Area</vt:lpstr>
      <vt:lpstr>'Telenor Q223'!Print_Area</vt:lpstr>
      <vt:lpstr>'Telenor Q319 pre IFRS 16'!Print_Area</vt:lpstr>
      <vt:lpstr>'Telenor Q321'!Print_Area</vt:lpstr>
      <vt:lpstr>'Telenor Q322'!Print_Area</vt:lpstr>
      <vt:lpstr>'Telenor Q4 23'!Print_Area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Kristin Dreyer Hysing</cp:lastModifiedBy>
  <cp:revision/>
  <dcterms:created xsi:type="dcterms:W3CDTF">2019-04-26T14:39:22Z</dcterms:created>
  <dcterms:modified xsi:type="dcterms:W3CDTF">2024-02-06T19:02:07Z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